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E7831CA4-4480-4251-8DDD-3DA483D5361E}" xr6:coauthVersionLast="47" xr6:coauthVersionMax="47" xr10:uidLastSave="{00000000-0000-0000-0000-000000000000}"/>
  <bookViews>
    <workbookView xWindow="7420" yWindow="-21710" windowWidth="38620" windowHeight="21100" xr2:uid="{1366EECA-3EFB-445C-AC96-E84E360FE111}"/>
  </bookViews>
  <sheets>
    <sheet name="VIC" sheetId="2" r:id="rId1"/>
    <sheet name="VIC Monthly" sheetId="1" r:id="rId2"/>
    <sheet name="VIC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VIC!$A$1:$G$49</definedName>
    <definedName name="_xlnm.Print_Area" localSheetId="1">'VIC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E47" i="2"/>
  <c r="D47" i="2"/>
  <c r="D41" i="2"/>
  <c r="G41" i="2"/>
  <c r="F41" i="2"/>
  <c r="E41" i="2"/>
  <c r="G32" i="2"/>
  <c r="F32" i="2"/>
  <c r="E32" i="2"/>
  <c r="D32" i="2"/>
  <c r="D27" i="2"/>
  <c r="G26" i="2"/>
  <c r="D26" i="2"/>
  <c r="D23" i="2"/>
  <c r="B23" i="2"/>
  <c r="G23" i="2"/>
  <c r="F27" i="2"/>
  <c r="E27" i="2"/>
  <c r="F26" i="2"/>
  <c r="E26" i="2"/>
  <c r="E15" i="2"/>
  <c r="G11" i="2"/>
  <c r="F11" i="2"/>
  <c r="D15" i="2"/>
  <c r="F15" i="2"/>
  <c r="G14" i="2"/>
  <c r="F14" i="2"/>
  <c r="E14" i="2"/>
  <c r="D14" i="2"/>
  <c r="Q49" i="1"/>
  <c r="M49" i="1"/>
  <c r="I49" i="1"/>
  <c r="N44" i="1"/>
  <c r="J44" i="1"/>
  <c r="F44" i="1"/>
  <c r="R41" i="1"/>
  <c r="N41" i="1"/>
  <c r="F41" i="1"/>
  <c r="R38" i="1"/>
  <c r="N38" i="1"/>
  <c r="J38" i="1"/>
  <c r="F38" i="1"/>
  <c r="N35" i="1"/>
  <c r="J35" i="1"/>
  <c r="F35" i="1"/>
  <c r="R32" i="1"/>
  <c r="N32" i="1"/>
  <c r="J32" i="1"/>
  <c r="F32" i="1"/>
  <c r="R29" i="1"/>
  <c r="N29" i="1"/>
  <c r="J29" i="1"/>
  <c r="R26" i="1"/>
  <c r="N26" i="1"/>
  <c r="J26" i="1"/>
  <c r="F26" i="1"/>
  <c r="R23" i="1"/>
  <c r="J23" i="1"/>
  <c r="F23" i="1"/>
  <c r="R20" i="1"/>
  <c r="N20" i="1"/>
  <c r="F20" i="1"/>
  <c r="R17" i="1"/>
  <c r="N17" i="1"/>
  <c r="J17" i="1"/>
  <c r="F17" i="1"/>
  <c r="E15" i="1"/>
  <c r="E18" i="1" s="1"/>
  <c r="E21" i="1" s="1"/>
  <c r="E24" i="1" s="1"/>
  <c r="E27" i="1" s="1"/>
  <c r="E30" i="1" s="1"/>
  <c r="E33" i="1" s="1"/>
  <c r="E36" i="1" s="1"/>
  <c r="E39" i="1" s="1"/>
  <c r="E42" i="1" s="1"/>
  <c r="N14" i="1"/>
  <c r="J14" i="1"/>
  <c r="F14" i="1"/>
  <c r="M12" i="1"/>
  <c r="M15" i="1" s="1"/>
  <c r="M18" i="1" s="1"/>
  <c r="M21" i="1" s="1"/>
  <c r="M24" i="1" s="1"/>
  <c r="M27" i="1" s="1"/>
  <c r="M30" i="1" s="1"/>
  <c r="M33" i="1" s="1"/>
  <c r="M36" i="1" s="1"/>
  <c r="M39" i="1" s="1"/>
  <c r="M42" i="1" s="1"/>
  <c r="L12" i="1"/>
  <c r="L15" i="1" s="1"/>
  <c r="E12" i="1"/>
  <c r="D12" i="1"/>
  <c r="F12" i="1" s="1"/>
  <c r="Q12" i="1"/>
  <c r="Q15" i="1" s="1"/>
  <c r="Q18" i="1" s="1"/>
  <c r="Q21" i="1" s="1"/>
  <c r="Q24" i="1" s="1"/>
  <c r="Q27" i="1" s="1"/>
  <c r="Q30" i="1" s="1"/>
  <c r="Q33" i="1" s="1"/>
  <c r="Q36" i="1" s="1"/>
  <c r="Q39" i="1" s="1"/>
  <c r="Q42" i="1" s="1"/>
  <c r="R11" i="1"/>
  <c r="N11" i="1"/>
  <c r="I12" i="1"/>
  <c r="I15" i="1" s="1"/>
  <c r="I18" i="1" s="1"/>
  <c r="I21" i="1" s="1"/>
  <c r="I24" i="1" s="1"/>
  <c r="I27" i="1" s="1"/>
  <c r="I30" i="1" s="1"/>
  <c r="I33" i="1" s="1"/>
  <c r="I36" i="1" s="1"/>
  <c r="I39" i="1" s="1"/>
  <c r="I42" i="1" s="1"/>
  <c r="H12" i="1"/>
  <c r="F11" i="1"/>
  <c r="N15" i="1" l="1"/>
  <c r="L18" i="1"/>
  <c r="J12" i="1"/>
  <c r="H15" i="1"/>
  <c r="J15" i="1" s="1"/>
  <c r="J11" i="1"/>
  <c r="R44" i="1"/>
  <c r="N12" i="1"/>
  <c r="N23" i="1"/>
  <c r="F29" i="1"/>
  <c r="G15" i="2"/>
  <c r="P12" i="1"/>
  <c r="R12" i="1" s="1"/>
  <c r="R14" i="1"/>
  <c r="J20" i="1"/>
  <c r="R35" i="1"/>
  <c r="J41" i="1"/>
  <c r="D11" i="2"/>
  <c r="D15" i="1"/>
  <c r="E11" i="2"/>
  <c r="E23" i="2"/>
  <c r="F23" i="2"/>
  <c r="G27" i="2"/>
  <c r="H18" i="1" l="1"/>
  <c r="N18" i="1"/>
  <c r="L21" i="1"/>
  <c r="F15" i="1"/>
  <c r="D18" i="1"/>
  <c r="P15" i="1"/>
  <c r="D21" i="1" l="1"/>
  <c r="F18" i="1"/>
  <c r="J18" i="1"/>
  <c r="H21" i="1"/>
  <c r="P18" i="1"/>
  <c r="R15" i="1"/>
  <c r="N21" i="1"/>
  <c r="L24" i="1"/>
  <c r="F21" i="1" l="1"/>
  <c r="D24" i="1"/>
  <c r="L27" i="1"/>
  <c r="N24" i="1"/>
  <c r="R18" i="1"/>
  <c r="P21" i="1"/>
  <c r="H24" i="1"/>
  <c r="J21" i="1"/>
  <c r="H27" i="1" l="1"/>
  <c r="J24" i="1"/>
  <c r="R21" i="1"/>
  <c r="P24" i="1"/>
  <c r="N27" i="1"/>
  <c r="L30" i="1"/>
  <c r="F24" i="1"/>
  <c r="D27" i="1"/>
  <c r="F27" i="1" l="1"/>
  <c r="D30" i="1"/>
  <c r="N30" i="1"/>
  <c r="L33" i="1"/>
  <c r="R24" i="1"/>
  <c r="P27" i="1"/>
  <c r="J27" i="1"/>
  <c r="H30" i="1"/>
  <c r="J30" i="1" l="1"/>
  <c r="H33" i="1"/>
  <c r="R27" i="1"/>
  <c r="P30" i="1"/>
  <c r="L36" i="1"/>
  <c r="N33" i="1"/>
  <c r="D33" i="1"/>
  <c r="F30" i="1"/>
  <c r="F33" i="1" l="1"/>
  <c r="D36" i="1"/>
  <c r="N36" i="1"/>
  <c r="L39" i="1"/>
  <c r="R30" i="1"/>
  <c r="P33" i="1"/>
  <c r="J33" i="1"/>
  <c r="H36" i="1"/>
  <c r="J36" i="1" l="1"/>
  <c r="H39" i="1"/>
  <c r="R33" i="1"/>
  <c r="P36" i="1"/>
  <c r="N39" i="1"/>
  <c r="L42" i="1"/>
  <c r="D39" i="1"/>
  <c r="F36" i="1"/>
  <c r="D42" i="1" l="1"/>
  <c r="F39" i="1"/>
  <c r="N42" i="1"/>
  <c r="L45" i="1"/>
  <c r="P39" i="1"/>
  <c r="R36" i="1"/>
  <c r="J39" i="1"/>
  <c r="H42" i="1"/>
  <c r="R39" i="1" l="1"/>
  <c r="P42" i="1"/>
  <c r="N45" i="1"/>
  <c r="L47" i="1"/>
  <c r="F42" i="1"/>
  <c r="D45" i="1"/>
  <c r="J42" i="1"/>
  <c r="H45" i="1"/>
  <c r="H47" i="1" l="1"/>
  <c r="J45" i="1"/>
  <c r="D47" i="1"/>
  <c r="F45" i="1"/>
  <c r="R42" i="1"/>
  <c r="P45" i="1"/>
  <c r="N47" i="1"/>
  <c r="R45" i="1" l="1"/>
  <c r="P47" i="1"/>
  <c r="J47" i="1"/>
  <c r="H49" i="1"/>
  <c r="F47" i="1"/>
  <c r="D49" i="1"/>
  <c r="P49" i="1" l="1"/>
  <c r="R47" i="1"/>
  <c r="L49" i="1"/>
</calcChain>
</file>

<file path=xl/sharedStrings.xml><?xml version="1.0" encoding="utf-8"?>
<sst xmlns="http://schemas.openxmlformats.org/spreadsheetml/2006/main" count="107" uniqueCount="48">
  <si>
    <t>Victoria Milk Production</t>
  </si>
  <si>
    <t>(million litres)</t>
  </si>
  <si>
    <t>Eastern</t>
  </si>
  <si>
    <t>Northern</t>
  </si>
  <si>
    <t>Western</t>
  </si>
  <si>
    <t>Total VIC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</si>
  <si>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</si>
  <si>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</si>
  <si>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</si>
  <si>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</si>
  <si>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</si>
  <si>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</si>
  <si>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</si>
  <si>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</si>
  <si>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</si>
  <si>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</si>
  <si>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</si>
  <si>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</si>
  <si>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</si>
  <si>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</si>
  <si>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</si>
  <si>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</si>
  <si>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</si>
  <si>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>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</si>
  <si>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</si>
  <si>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</si>
  <si>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</si>
  <si>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</si>
  <si>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</si>
  <si>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Victoria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</si>
  <si>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</si>
  <si>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</si>
  <si>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</si>
  <si>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</si>
  <si>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</si>
  <si>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</si>
  <si>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</si>
  <si>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24/25 by Region</t>
  </si>
  <si>
    <t>23/24</t>
  </si>
  <si>
    <t>24/25</t>
  </si>
  <si>
    <t>VIC</t>
  </si>
  <si>
    <t>May-23</t>
  </si>
  <si>
    <t>May-24</t>
  </si>
  <si>
    <t>May-25</t>
  </si>
  <si>
    <t>% change 24 &amp; 25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</si>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</sst>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4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12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4" fontId="2" fillId="0" borderId="4" xfId="1" applyNumberFormat="1" applyFont="1" applyFill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3" fontId="2" fillId="0" borderId="15" xfId="0" quotePrefix="1" applyNumberFormat="1" applyFont="1" applyBorder="1" applyAlignment="1">
      <alignment horizontal="right"/>
    </xf>
    <xf numFmtId="0" fontId="5" fillId="2" borderId="16" xfId="0" applyFont="1" applyFill="1" applyBorder="1"/>
    <xf numFmtId="0" fontId="2" fillId="0" borderId="17" xfId="0" applyFont="1" applyBorder="1" applyAlignment="1">
      <alignment horizontal="right"/>
    </xf>
    <xf numFmtId="3" fontId="2" fillId="0" borderId="12" xfId="1" applyNumberFormat="1" applyFont="1" applyFill="1" applyBorder="1"/>
    <xf numFmtId="3" fontId="2" fillId="0" borderId="18" xfId="1" applyNumberFormat="1" applyFont="1" applyFill="1" applyBorder="1"/>
    <xf numFmtId="3" fontId="2" fillId="0" borderId="19" xfId="1" applyNumberFormat="1" applyFont="1" applyFill="1" applyBorder="1"/>
    <xf numFmtId="0" fontId="5" fillId="0" borderId="0" xfId="0" applyFont="1"/>
    <xf numFmtId="0" fontId="2" fillId="0" borderId="20" xfId="0" applyFont="1" applyBorder="1" applyAlignment="1">
      <alignment horizontal="right"/>
    </xf>
    <xf numFmtId="3" fontId="2" fillId="0" borderId="21" xfId="1" applyNumberFormat="1" applyFont="1" applyFill="1" applyBorder="1"/>
    <xf numFmtId="3" fontId="2" fillId="0" borderId="0" xfId="1" applyNumberFormat="1" applyFont="1" applyFill="1" applyBorder="1"/>
    <xf numFmtId="3" fontId="2" fillId="0" borderId="20" xfId="2" applyNumberFormat="1" applyFont="1" applyFill="1" applyBorder="1"/>
    <xf numFmtId="0" fontId="5" fillId="0" borderId="21" xfId="0" applyFont="1" applyBorder="1"/>
    <xf numFmtId="0" fontId="9" fillId="0" borderId="20" xfId="0" applyFont="1" applyBorder="1" applyAlignment="1">
      <alignment horizontal="right"/>
    </xf>
    <xf numFmtId="0" fontId="9" fillId="0" borderId="0" xfId="0" applyFont="1"/>
    <xf numFmtId="165" fontId="9" fillId="0" borderId="21" xfId="2" applyNumberFormat="1" applyFont="1" applyFill="1" applyBorder="1"/>
    <xf numFmtId="165" fontId="9" fillId="0" borderId="0" xfId="1" applyNumberFormat="1" applyFont="1" applyFill="1" applyBorder="1"/>
    <xf numFmtId="165" fontId="9" fillId="0" borderId="20" xfId="2" applyNumberFormat="1" applyFont="1" applyFill="1" applyBorder="1"/>
    <xf numFmtId="0" fontId="9" fillId="0" borderId="21" xfId="0" applyFont="1" applyBorder="1"/>
    <xf numFmtId="165" fontId="9" fillId="0" borderId="21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2" xfId="0" applyFont="1" applyFill="1" applyBorder="1"/>
    <xf numFmtId="0" fontId="2" fillId="0" borderId="23" xfId="0" applyFont="1" applyBorder="1" applyAlignment="1">
      <alignment horizontal="right"/>
    </xf>
    <xf numFmtId="0" fontId="2" fillId="0" borderId="14" xfId="0" applyFont="1" applyBorder="1"/>
    <xf numFmtId="165" fontId="2" fillId="0" borderId="24" xfId="1" applyNumberFormat="1" applyFont="1" applyFill="1" applyBorder="1"/>
    <xf numFmtId="165" fontId="2" fillId="0" borderId="14" xfId="1" applyNumberFormat="1" applyFont="1" applyFill="1" applyBorder="1"/>
    <xf numFmtId="165" fontId="2" fillId="0" borderId="23" xfId="2" applyNumberFormat="1" applyFont="1" applyFill="1" applyBorder="1"/>
    <xf numFmtId="165" fontId="2" fillId="0" borderId="21" xfId="1" applyNumberFormat="1" applyFont="1" applyFill="1" applyBorder="1"/>
    <xf numFmtId="165" fontId="2" fillId="0" borderId="0" xfId="1" applyNumberFormat="1" applyFont="1" applyFill="1" applyBorder="1"/>
    <xf numFmtId="165" fontId="2" fillId="0" borderId="20" xfId="2" applyNumberFormat="1" applyFont="1" applyFill="1" applyBorder="1"/>
    <xf numFmtId="0" fontId="5" fillId="0" borderId="25" xfId="0" applyFont="1" applyBorder="1"/>
    <xf numFmtId="0" fontId="2" fillId="0" borderId="7" xfId="0" applyFont="1" applyBorder="1" applyAlignment="1">
      <alignment horizontal="right"/>
    </xf>
    <xf numFmtId="0" fontId="2" fillId="0" borderId="26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0" fontId="2" fillId="0" borderId="27" xfId="0" applyFont="1" applyBorder="1" applyAlignment="1">
      <alignment horizontal="right"/>
    </xf>
    <xf numFmtId="3" fontId="2" fillId="0" borderId="28" xfId="1" applyNumberFormat="1" applyFont="1" applyFill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10" fontId="2" fillId="0" borderId="24" xfId="1" applyNumberFormat="1" applyFont="1" applyFill="1" applyBorder="1"/>
    <xf numFmtId="10" fontId="2" fillId="0" borderId="14" xfId="1" applyNumberFormat="1" applyFont="1" applyFill="1" applyBorder="1"/>
    <xf numFmtId="10" fontId="2" fillId="0" borderId="23" xfId="2" applyNumberFormat="1" applyFont="1" applyFill="1" applyBorder="1"/>
    <xf numFmtId="10" fontId="2" fillId="0" borderId="21" xfId="1" applyNumberFormat="1" applyFont="1" applyFill="1" applyBorder="1"/>
    <xf numFmtId="10" fontId="2" fillId="0" borderId="0" xfId="1" applyNumberFormat="1" applyFont="1" applyFill="1" applyBorder="1"/>
    <xf numFmtId="10" fontId="2" fillId="0" borderId="20" xfId="2" applyNumberFormat="1" applyFont="1" applyFill="1" applyBorder="1"/>
    <xf numFmtId="0" fontId="9" fillId="0" borderId="25" xfId="0" applyFont="1" applyBorder="1"/>
    <xf numFmtId="0" fontId="9" fillId="0" borderId="32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9" fillId="0" borderId="0" xfId="0" applyFont="1" applyAlignment="1">
      <alignment horizontal="right"/>
    </xf>
    <xf numFmtId="165" fontId="9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D723E5D1-9E07-49C9-8B53-F65C5598E64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
2023/24 &amp; 2024/25</a:t>
            </a:r>
          </a:p>
        </c:rich>
      </c:tx>
      <c:layout>
        <c:manualLayout>
          <c:xMode val="edge"/>
          <c:yMode val="edge"/>
          <c:x val="0.28636375566690525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27313081117434E-2"/>
          <c:y val="0.1582608695652174"/>
          <c:w val="0.87500048550719411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381349.7614739812</c:v>
              </c:pt>
              <c:pt idx="1">
                <c:v>445945.99172182789</c:v>
              </c:pt>
              <c:pt idx="2">
                <c:v>525146.86077552196</c:v>
              </c:pt>
              <c:pt idx="3">
                <c:v>582857.73437199602</c:v>
              </c:pt>
              <c:pt idx="4">
                <c:v>553866.70237426902</c:v>
              </c:pt>
              <c:pt idx="5">
                <c:v>504788.1767852442</c:v>
              </c:pt>
              <c:pt idx="6">
                <c:v>447416.27167070494</c:v>
              </c:pt>
              <c:pt idx="7">
                <c:v>356917.08401566587</c:v>
              </c:pt>
              <c:pt idx="8">
                <c:v>347637.67174399225</c:v>
              </c:pt>
              <c:pt idx="9">
                <c:v>353789.3764493597</c:v>
              </c:pt>
              <c:pt idx="10">
                <c:v>405395.24921311601</c:v>
              </c:pt>
              <c:pt idx="11">
                <c:v>391242.99107527384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3B9-4976-96E7-5F526855CBCC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1"/>
              <c:pt idx="0">
                <c:v>390887.27116531099</c:v>
              </c:pt>
              <c:pt idx="1">
                <c:v>462160.71738641302</c:v>
              </c:pt>
              <c:pt idx="2">
                <c:v>535434.602542251</c:v>
              </c:pt>
              <c:pt idx="3">
                <c:v>593831.31759615103</c:v>
              </c:pt>
              <c:pt idx="4">
                <c:v>554966.96745525196</c:v>
              </c:pt>
              <c:pt idx="5">
                <c:v>503753.09632694401</c:v>
              </c:pt>
              <c:pt idx="6">
                <c:v>431470.68718485301</c:v>
              </c:pt>
              <c:pt idx="7">
                <c:v>335890.00982478698</c:v>
              </c:pt>
              <c:pt idx="8">
                <c:v>346003.14459907601</c:v>
              </c:pt>
              <c:pt idx="9">
                <c:v>357786.27468384698</c:v>
              </c:pt>
              <c:pt idx="10">
                <c:v>387373.11737052002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3B9-4976-96E7-5F526855C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1048"/>
        <c:axId val="618070656"/>
      </c:lineChart>
      <c:catAx>
        <c:axId val="61807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70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0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5454570675698393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391304347826087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71B-4806-AD07-77A6DDE8041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71B-4806-AD07-77A6DDE8041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71B-4806-AD07-77A6DDE80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7088"/>
        <c:axId val="812211360"/>
      </c:lineChart>
      <c:catAx>
        <c:axId val="4647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2211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7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6DF-4F44-9921-B46A104388E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6DF-4F44-9921-B46A104388E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6DF-4F44-9921-B46A10438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215672"/>
        <c:axId val="181844360"/>
      </c:lineChart>
      <c:catAx>
        <c:axId val="812215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81844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18443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2215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CE0-4406-A15F-D0CB8A8F81E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CE0-4406-A15F-D0CB8A8F81E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CE0-4406-A15F-D0CB8A8F8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36128"/>
        <c:axId val="955745536"/>
      </c:lineChart>
      <c:catAx>
        <c:axId val="9557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55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1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925-42E1-8227-3FCEA09486A8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925-42E1-8227-3FCEA09486A8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925-42E1-8227-3FCEA0948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1224"/>
        <c:axId val="955740048"/>
      </c:lineChart>
      <c:catAx>
        <c:axId val="95574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57400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122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
2023/24 &amp; 2024/25</a:t>
            </a:r>
          </a:p>
        </c:rich>
      </c:tx>
      <c:layout>
        <c:manualLayout>
          <c:xMode val="edge"/>
          <c:yMode val="edge"/>
          <c:x val="0.2795455738487234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114795.62603630179</c:v>
              </c:pt>
              <c:pt idx="1">
                <c:v>151346.87884390337</c:v>
              </c:pt>
              <c:pt idx="2">
                <c:v>192639.25181275926</c:v>
              </c:pt>
              <c:pt idx="3">
                <c:v>218409.69861105832</c:v>
              </c:pt>
              <c:pt idx="4">
                <c:v>211142.22816204719</c:v>
              </c:pt>
              <c:pt idx="5">
                <c:v>189686.04954765268</c:v>
              </c:pt>
              <c:pt idx="6">
                <c:v>168630.77841713134</c:v>
              </c:pt>
              <c:pt idx="7">
                <c:v>135351.78989694169</c:v>
              </c:pt>
              <c:pt idx="8">
                <c:v>131344.56694151682</c:v>
              </c:pt>
              <c:pt idx="9">
                <c:v>127383.61539811869</c:v>
              </c:pt>
              <c:pt idx="10">
                <c:v>143687.6617628363</c:v>
              </c:pt>
              <c:pt idx="11">
                <c:v>122653.35689615546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A40-4503-B0C4-EB06C3E42C1B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1"/>
              <c:pt idx="0">
                <c:v>118248.14093630201</c:v>
              </c:pt>
              <c:pt idx="1">
                <c:v>159491.11114390299</c:v>
              </c:pt>
              <c:pt idx="2">
                <c:v>203442.06261275901</c:v>
              </c:pt>
              <c:pt idx="3">
                <c:v>231842.886011058</c:v>
              </c:pt>
              <c:pt idx="4">
                <c:v>217958.506662047</c:v>
              </c:pt>
              <c:pt idx="5">
                <c:v>194901.265647653</c:v>
              </c:pt>
              <c:pt idx="6">
                <c:v>162290.37091713099</c:v>
              </c:pt>
              <c:pt idx="7">
                <c:v>125577.091496942</c:v>
              </c:pt>
              <c:pt idx="8">
                <c:v>132067.41224151701</c:v>
              </c:pt>
              <c:pt idx="9">
                <c:v>134252.65929811899</c:v>
              </c:pt>
              <c:pt idx="10">
                <c:v>134042.85196283599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A40-4503-B0C4-EB06C3E42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2008"/>
        <c:axId val="955739264"/>
      </c:lineChart>
      <c:catAx>
        <c:axId val="95574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26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2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
2023/24 &amp; 2024/25</a:t>
            </a:r>
          </a:p>
        </c:rich>
      </c:tx>
      <c:layout>
        <c:manualLayout>
          <c:xMode val="edge"/>
          <c:yMode val="edge"/>
          <c:x val="0.27159102839417798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108509.15713974218</c:v>
              </c:pt>
              <c:pt idx="1">
                <c:v>121208.03756777487</c:v>
              </c:pt>
              <c:pt idx="2">
                <c:v>145734.1209883531</c:v>
              </c:pt>
              <c:pt idx="3">
                <c:v>160734.55659306096</c:v>
              </c:pt>
              <c:pt idx="4">
                <c:v>152046.04491386609</c:v>
              </c:pt>
              <c:pt idx="5">
                <c:v>144973.65494415248</c:v>
              </c:pt>
              <c:pt idx="6">
                <c:v>130076.77629399467</c:v>
              </c:pt>
              <c:pt idx="7">
                <c:v>105137.2582900993</c:v>
              </c:pt>
              <c:pt idx="8">
                <c:v>106865.99475571126</c:v>
              </c:pt>
              <c:pt idx="9">
                <c:v>115339.43660905512</c:v>
              </c:pt>
              <c:pt idx="10">
                <c:v>127653.78639672317</c:v>
              </c:pt>
              <c:pt idx="11">
                <c:v>119859.03887277732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53F-4602-A626-EDDA9770F969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1"/>
              <c:pt idx="0">
                <c:v>114164.859140616</c:v>
              </c:pt>
              <c:pt idx="1">
                <c:v>129981.044762192</c:v>
              </c:pt>
              <c:pt idx="2">
                <c:v>152324.19273950599</c:v>
              </c:pt>
              <c:pt idx="3">
                <c:v>166080.9862024</c:v>
              </c:pt>
              <c:pt idx="4">
                <c:v>155864.37122661699</c:v>
              </c:pt>
              <c:pt idx="5">
                <c:v>146094.04492940899</c:v>
              </c:pt>
              <c:pt idx="6">
                <c:v>133192.12082639901</c:v>
              </c:pt>
              <c:pt idx="7">
                <c:v>104816.953939799</c:v>
              </c:pt>
              <c:pt idx="8">
                <c:v>108199.112283197</c:v>
              </c:pt>
              <c:pt idx="9">
                <c:v>117216.657831212</c:v>
              </c:pt>
              <c:pt idx="10">
                <c:v>131614.07869070701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53F-4602-A626-EDDA9770F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3184"/>
        <c:axId val="955736520"/>
      </c:lineChart>
      <c:catAx>
        <c:axId val="95574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6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6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3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
2023/24 &amp; 2024/25</a:t>
            </a:r>
          </a:p>
        </c:rich>
      </c:tx>
      <c:layout>
        <c:manualLayout>
          <c:xMode val="edge"/>
          <c:yMode val="edge"/>
          <c:x val="0.2750001193032689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09134415579729E-2"/>
          <c:y val="0.16"/>
          <c:w val="0.86931866417273185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158044.97829793722</c:v>
              </c:pt>
              <c:pt idx="1">
                <c:v>173391.07531014964</c:v>
              </c:pt>
              <c:pt idx="2">
                <c:v>186773.48797440951</c:v>
              </c:pt>
              <c:pt idx="3">
                <c:v>203713.47916787674</c:v>
              </c:pt>
              <c:pt idx="4">
                <c:v>190678.42929835568</c:v>
              </c:pt>
              <c:pt idx="5">
                <c:v>170128.47229343903</c:v>
              </c:pt>
              <c:pt idx="6">
                <c:v>148708.71695957889</c:v>
              </c:pt>
              <c:pt idx="7">
                <c:v>116428.0358286249</c:v>
              </c:pt>
              <c:pt idx="8">
                <c:v>109427.11004676412</c:v>
              </c:pt>
              <c:pt idx="9">
                <c:v>111066.32444218587</c:v>
              </c:pt>
              <c:pt idx="10">
                <c:v>134053.80105355656</c:v>
              </c:pt>
              <c:pt idx="11">
                <c:v>148730.59530634104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4FE-48F7-8629-137E708E961C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1"/>
              <c:pt idx="0">
                <c:v>158474.271088393</c:v>
              </c:pt>
              <c:pt idx="1">
                <c:v>172688.561480317</c:v>
              </c:pt>
              <c:pt idx="2">
                <c:v>179668.347189986</c:v>
              </c:pt>
              <c:pt idx="3">
                <c:v>195907.445382693</c:v>
              </c:pt>
              <c:pt idx="4">
                <c:v>181144.089566587</c:v>
              </c:pt>
              <c:pt idx="5">
                <c:v>162757.78574988199</c:v>
              </c:pt>
              <c:pt idx="6">
                <c:v>135988.19544132301</c:v>
              </c:pt>
              <c:pt idx="7">
                <c:v>105495.96438804601</c:v>
              </c:pt>
              <c:pt idx="8">
                <c:v>105736.620074363</c:v>
              </c:pt>
              <c:pt idx="9">
                <c:v>106316.957554516</c:v>
              </c:pt>
              <c:pt idx="10">
                <c:v>121716.186716977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4FE-48F7-8629-137E708E9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5745144"/>
        <c:axId val="955739656"/>
      </c:lineChart>
      <c:catAx>
        <c:axId val="95574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39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5573965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955745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6363656540558717E-2"/>
                <c:y val="8.6956521739130432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2A55-4C74-B12E-3485D454B30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2A55-4C74-B12E-3485D454B30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2A55-4C74-B12E-3485D454B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0264"/>
        <c:axId val="618067128"/>
      </c:lineChart>
      <c:catAx>
        <c:axId val="61807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1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02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D08-4FBC-ACB4-FB179733730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D08-4FBC-ACB4-FB179733730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D08-4FBC-ACB4-FB1797337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952"/>
        <c:axId val="618063992"/>
      </c:lineChart>
      <c:catAx>
        <c:axId val="6180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3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39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95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76E-4A5D-9415-B0BE11A3326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76E-4A5D-9415-B0BE11A3326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76E-4A5D-9415-B0BE11A33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5560"/>
        <c:axId val="618071832"/>
      </c:lineChart>
      <c:catAx>
        <c:axId val="618065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1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18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556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AF5-42D5-AF1A-CFBAC62D0C8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AF5-42D5-AF1A-CFBAC62D0C8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AF5-42D5-AF1A-CFBAC62D0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4184"/>
        <c:axId val="618073008"/>
      </c:lineChart>
      <c:catAx>
        <c:axId val="61807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30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3BF-4C4C-A7DA-22FA05306A5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3BF-4C4C-A7DA-22FA05306A5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3BF-4C4C-A7DA-22FA05306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6736"/>
        <c:axId val="618074576"/>
      </c:lineChart>
      <c:catAx>
        <c:axId val="6180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45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6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7BF-4C49-8A2E-9E6E82EF745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7BF-4C49-8A2E-9E6E82EF745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7BF-4C49-8A2E-9E6E82EF7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7520"/>
        <c:axId val="618067912"/>
      </c:lineChart>
      <c:catAx>
        <c:axId val="6180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7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75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90B-486B-A1B7-04E87A6B68E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90B-486B-A1B7-04E87A6B68E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90B-486B-A1B7-04E87A6B6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69088"/>
        <c:axId val="618069480"/>
      </c:lineChart>
      <c:catAx>
        <c:axId val="61806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6948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690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A68-4D4E-B6EB-1CB2AF96FCF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A68-4D4E-B6EB-1CB2AF96FCF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A68-4D4E-B6EB-1CB2AF96F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4739048"/>
        <c:axId val="464740224"/>
      </c:lineChart>
      <c:catAx>
        <c:axId val="464739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40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47402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6473904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D0650F9-1D99-4DE3-ABCF-FB00514DB97D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427990</xdr:colOff>
      <xdr:row>4</xdr:row>
      <xdr:rowOff>40640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EB4675-625C-4775-A5B5-A26654C73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140" cy="8153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41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9B0290-CEE6-41AA-BAB9-3FE295D672B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51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BED3314-8BA4-4A29-BE41-BE2D67387F7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0617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86DA48B-F452-4DC1-9E0D-36244D7CE4B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720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1AA0C98-1C79-4BB2-A565-4130005418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822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4DB2BD0-65C5-4EB0-B6BB-8D6F82F600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924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41B7260-D590-42E8-A817-93C3B15A6F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027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23672D-5CCC-469D-B946-D8E6AD8B345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D50C0513-F72F-4071-9F6D-421663165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0.01095</cdr:y>
    </cdr:from>
    <cdr:to>
      <cdr:x>0.9477</cdr:x>
      <cdr:y>0.14231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E1F1F74A-FBEC-46CF-A0FC-BAFA78041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0.79079</cdr:x>
      <cdr:y>0.00987</cdr:y>
    </cdr:from>
    <cdr:to>
      <cdr:x>0.94561</cdr:x>
      <cdr:y>0.14145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C7D442F-D2F3-4465-A8C7-04CACA16A01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009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465667</xdr:colOff>
      <xdr:row>0</xdr:row>
      <xdr:rowOff>67733</xdr:rowOff>
    </xdr:from>
    <xdr:to>
      <xdr:col>19</xdr:col>
      <xdr:colOff>16722</xdr:colOff>
      <xdr:row>3</xdr:row>
      <xdr:rowOff>282998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CB96D9-7968-4FE7-801D-112511FE9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6067" y="67733"/>
          <a:ext cx="1805305" cy="9709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E970F397-DEFF-4C63-80FB-7E553A212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026">
          <a:extLst>
            <a:ext uri="{FF2B5EF4-FFF2-40B4-BE49-F238E27FC236}">
              <a16:creationId xmlns:a16="http://schemas.microsoft.com/office/drawing/2014/main" id="{E532A6BB-C738-4474-8572-190D4EE19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1027">
          <a:extLst>
            <a:ext uri="{FF2B5EF4-FFF2-40B4-BE49-F238E27FC236}">
              <a16:creationId xmlns:a16="http://schemas.microsoft.com/office/drawing/2014/main" id="{0761F8D0-6473-4703-A833-3CE270B28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1028">
          <a:extLst>
            <a:ext uri="{FF2B5EF4-FFF2-40B4-BE49-F238E27FC236}">
              <a16:creationId xmlns:a16="http://schemas.microsoft.com/office/drawing/2014/main" id="{3A1E9182-D9BB-4932-823E-AB18F5A74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1029">
          <a:extLst>
            <a:ext uri="{FF2B5EF4-FFF2-40B4-BE49-F238E27FC236}">
              <a16:creationId xmlns:a16="http://schemas.microsoft.com/office/drawing/2014/main" id="{625D268A-859E-48B0-999A-6C148FB30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1030">
          <a:extLst>
            <a:ext uri="{FF2B5EF4-FFF2-40B4-BE49-F238E27FC236}">
              <a16:creationId xmlns:a16="http://schemas.microsoft.com/office/drawing/2014/main" id="{EA47CFFA-DFC0-4E12-A9C0-0B439F78E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1031">
          <a:extLst>
            <a:ext uri="{FF2B5EF4-FFF2-40B4-BE49-F238E27FC236}">
              <a16:creationId xmlns:a16="http://schemas.microsoft.com/office/drawing/2014/main" id="{1AB2FB17-2483-45C8-A3DC-C9FE0CE1D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1032">
          <a:extLst>
            <a:ext uri="{FF2B5EF4-FFF2-40B4-BE49-F238E27FC236}">
              <a16:creationId xmlns:a16="http://schemas.microsoft.com/office/drawing/2014/main" id="{2C6D3CC7-11FC-495F-A37C-35B4EAF1E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33">
          <a:extLst>
            <a:ext uri="{FF2B5EF4-FFF2-40B4-BE49-F238E27FC236}">
              <a16:creationId xmlns:a16="http://schemas.microsoft.com/office/drawing/2014/main" id="{89854A0F-EB8F-4BEB-9308-30C4D23DA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034">
          <a:extLst>
            <a:ext uri="{FF2B5EF4-FFF2-40B4-BE49-F238E27FC236}">
              <a16:creationId xmlns:a16="http://schemas.microsoft.com/office/drawing/2014/main" id="{A6BDF1B4-8765-48D9-AF64-6E8BB21BDD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35">
          <a:extLst>
            <a:ext uri="{FF2B5EF4-FFF2-40B4-BE49-F238E27FC236}">
              <a16:creationId xmlns:a16="http://schemas.microsoft.com/office/drawing/2014/main" id="{414B20B5-0717-43C1-B88D-430D0E0C9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036">
          <a:extLst>
            <a:ext uri="{FF2B5EF4-FFF2-40B4-BE49-F238E27FC236}">
              <a16:creationId xmlns:a16="http://schemas.microsoft.com/office/drawing/2014/main" id="{E1DA3A34-454C-40F4-87EE-EF8FAAFCB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037">
          <a:extLst>
            <a:ext uri="{FF2B5EF4-FFF2-40B4-BE49-F238E27FC236}">
              <a16:creationId xmlns:a16="http://schemas.microsoft.com/office/drawing/2014/main" id="{5D3177F7-3051-41C6-9A39-C836E757D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1039">
          <a:extLst>
            <a:ext uri="{FF2B5EF4-FFF2-40B4-BE49-F238E27FC236}">
              <a16:creationId xmlns:a16="http://schemas.microsoft.com/office/drawing/2014/main" id="{4C37464C-10A6-4BEE-A3F4-90A451679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1041">
          <a:extLst>
            <a:ext uri="{FF2B5EF4-FFF2-40B4-BE49-F238E27FC236}">
              <a16:creationId xmlns:a16="http://schemas.microsoft.com/office/drawing/2014/main" id="{B43DD2F9-0749-4542-B268-6C62C250B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1043">
          <a:extLst>
            <a:ext uri="{FF2B5EF4-FFF2-40B4-BE49-F238E27FC236}">
              <a16:creationId xmlns:a16="http://schemas.microsoft.com/office/drawing/2014/main" id="{D4DFEBC2-B87A-4FCA-853F-726827DDC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0.00985</cdr:y>
    </cdr:from>
    <cdr:to>
      <cdr:x>0.947</cdr:x>
      <cdr:y>0.14122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18850CC-6AE6-4DD4-B63B-09775EC90F4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990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DE597A0-F949-47C6-BBE5-2E185905EFF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000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8F98CD17-31C3-4115-B093-4E87FEA015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10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993603E-3B3C-46CE-80E4-1D223970910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20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F0DA96BD-CB50-4DBF-9B93-BFF8018774C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031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9AEC5B4-FC88-422E-8B27-85AE218C82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0070-37A9-4316-BDAF-FA9B0E38C0E3}">
  <sheetPr>
    <pageSetUpPr fitToPage="1"/>
  </sheetPr>
  <dimension ref="A1:G53"/>
  <sheetViews>
    <sheetView tabSelected="1" workbookViewId="0">
      <selection sqref="A1:XFD1048576"/>
    </sheetView>
  </sheetViews>
  <sheetFormatPr defaultColWidth="9" defaultRowHeight="13.5" x14ac:dyDescent="0.3"/>
  <cols>
    <col min="1" max="1" width="13" style="71" bestFit="1" customWidth="1"/>
    <col min="2" max="2" width="12.765625" style="72" customWidth="1"/>
    <col min="3" max="3" width="0.84375" style="71" customWidth="1"/>
    <col min="4" max="7" width="14.61328125" style="128" customWidth="1"/>
    <col min="8" max="16384" width="9" style="71"/>
  </cols>
  <sheetData>
    <row r="1" spans="1:7" x14ac:dyDescent="0.3">
      <c r="D1" s="73"/>
      <c r="E1" s="73"/>
      <c r="F1" s="73"/>
      <c r="G1" s="73"/>
    </row>
    <row r="2" spans="1:7" ht="17.5" x14ac:dyDescent="0.35">
      <c r="D2" s="74" t="s">
        <v>28</v>
      </c>
      <c r="E2" s="74"/>
      <c r="F2" s="74"/>
      <c r="G2" s="74"/>
    </row>
    <row r="3" spans="1:7" ht="15" x14ac:dyDescent="0.3">
      <c r="D3" s="75" t="s">
        <v>29</v>
      </c>
      <c r="E3" s="75"/>
      <c r="F3" s="75"/>
      <c r="G3" s="75"/>
    </row>
    <row r="4" spans="1:7" ht="15" x14ac:dyDescent="0.3">
      <c r="D4" s="73"/>
      <c r="E4" s="76"/>
      <c r="F4" s="73"/>
      <c r="G4" s="77"/>
    </row>
    <row r="5" spans="1:7" s="78" customFormat="1" x14ac:dyDescent="0.3">
      <c r="B5" s="72"/>
      <c r="D5" s="79"/>
      <c r="E5" s="79"/>
      <c r="F5" s="79"/>
      <c r="G5" s="79"/>
    </row>
    <row r="6" spans="1:7" s="78" customFormat="1" x14ac:dyDescent="0.3">
      <c r="B6" s="72"/>
      <c r="D6" s="80" t="s">
        <v>2</v>
      </c>
      <c r="E6" s="81" t="s">
        <v>3</v>
      </c>
      <c r="F6" s="81" t="s">
        <v>4</v>
      </c>
      <c r="G6" s="82" t="s">
        <v>40</v>
      </c>
    </row>
    <row r="7" spans="1:7" s="78" customFormat="1" x14ac:dyDescent="0.3">
      <c r="A7" s="83" t="s">
        <v>30</v>
      </c>
      <c r="B7" s="84" t="s">
        <v>41</v>
      </c>
      <c r="D7" s="85">
        <v>129092.05726905439</v>
      </c>
      <c r="E7" s="86">
        <v>122664.87065812916</v>
      </c>
      <c r="F7" s="86">
        <v>136401.02356892053</v>
      </c>
      <c r="G7" s="87">
        <v>388157.95149610413</v>
      </c>
    </row>
    <row r="8" spans="1:7" x14ac:dyDescent="0.3">
      <c r="A8" s="88"/>
      <c r="B8" s="89" t="s">
        <v>42</v>
      </c>
      <c r="D8" s="90">
        <v>143687.66176283633</v>
      </c>
      <c r="E8" s="91">
        <v>127653.78639672315</v>
      </c>
      <c r="F8" s="91">
        <v>134053.80105355656</v>
      </c>
      <c r="G8" s="92">
        <v>405395.24921311601</v>
      </c>
    </row>
    <row r="9" spans="1:7" x14ac:dyDescent="0.3">
      <c r="A9" s="93"/>
      <c r="B9" s="89" t="s">
        <v>43</v>
      </c>
      <c r="D9" s="90">
        <v>134042.85196283631</v>
      </c>
      <c r="E9" s="91">
        <v>131614.07869070696</v>
      </c>
      <c r="F9" s="91">
        <v>121716.18671697678</v>
      </c>
      <c r="G9" s="92">
        <v>387373.11737052002</v>
      </c>
    </row>
    <row r="10" spans="1:7" x14ac:dyDescent="0.3">
      <c r="A10" s="93"/>
      <c r="B10" s="94"/>
      <c r="C10" s="95"/>
      <c r="D10" s="96"/>
      <c r="E10" s="97"/>
      <c r="F10" s="97"/>
      <c r="G10" s="98"/>
    </row>
    <row r="11" spans="1:7" s="95" customFormat="1" x14ac:dyDescent="0.3">
      <c r="A11" s="99"/>
      <c r="B11" s="94" t="s">
        <v>44</v>
      </c>
      <c r="D11" s="100">
        <f>(D9-D8)/D8</f>
        <v>-6.7123437612334858E-2</v>
      </c>
      <c r="E11" s="97">
        <f>(E9-E8)/E8</f>
        <v>3.1023696247254148E-2</v>
      </c>
      <c r="F11" s="97">
        <f>(F9-F8)/F8</f>
        <v>-9.2034796772757749E-2</v>
      </c>
      <c r="G11" s="98">
        <f>(G9-G8)/G8</f>
        <v>-4.4455705580115884E-2</v>
      </c>
    </row>
    <row r="12" spans="1:7" s="95" customFormat="1" x14ac:dyDescent="0.3">
      <c r="A12" s="99"/>
      <c r="B12" s="101"/>
      <c r="D12" s="102"/>
      <c r="G12" s="101"/>
    </row>
    <row r="13" spans="1:7" x14ac:dyDescent="0.3">
      <c r="A13" s="93"/>
      <c r="B13" s="89"/>
      <c r="D13" s="90"/>
      <c r="E13" s="91"/>
      <c r="F13" s="91"/>
      <c r="G13" s="92"/>
    </row>
    <row r="14" spans="1:7" x14ac:dyDescent="0.3">
      <c r="A14" s="103" t="s">
        <v>31</v>
      </c>
      <c r="B14" s="104" t="s">
        <v>42</v>
      </c>
      <c r="C14" s="105"/>
      <c r="D14" s="106">
        <f>D8/$G$8</f>
        <v>0.35443844505266964</v>
      </c>
      <c r="E14" s="107">
        <f>E8/$G$8</f>
        <v>0.31488722831484306</v>
      </c>
      <c r="F14" s="107">
        <f>F8/$G$8</f>
        <v>0.33067432663248741</v>
      </c>
      <c r="G14" s="108">
        <f>G8/$G$8</f>
        <v>1</v>
      </c>
    </row>
    <row r="15" spans="1:7" x14ac:dyDescent="0.3">
      <c r="A15" s="93"/>
      <c r="B15" s="89" t="s">
        <v>43</v>
      </c>
      <c r="D15" s="109">
        <f>D9/$G$9</f>
        <v>0.34603034116749293</v>
      </c>
      <c r="E15" s="110">
        <f>E9/$G$9</f>
        <v>0.33976048617957888</v>
      </c>
      <c r="F15" s="110">
        <f>F9/$G$9</f>
        <v>0.3142091726529283</v>
      </c>
      <c r="G15" s="111">
        <f>G9/$G$9</f>
        <v>1</v>
      </c>
    </row>
    <row r="16" spans="1:7" x14ac:dyDescent="0.3">
      <c r="A16" s="112"/>
      <c r="B16" s="113"/>
      <c r="C16" s="114"/>
      <c r="D16" s="115"/>
      <c r="E16" s="115"/>
      <c r="F16" s="115"/>
      <c r="G16" s="116"/>
    </row>
    <row r="17" spans="1:7" x14ac:dyDescent="0.3">
      <c r="A17" s="88"/>
      <c r="D17" s="91"/>
      <c r="E17" s="91"/>
      <c r="F17" s="91"/>
      <c r="G17" s="117"/>
    </row>
    <row r="18" spans="1:7" s="78" customFormat="1" x14ac:dyDescent="0.3">
      <c r="B18" s="72"/>
      <c r="D18" s="80" t="s">
        <v>2</v>
      </c>
      <c r="E18" s="81" t="s">
        <v>3</v>
      </c>
      <c r="F18" s="81" t="s">
        <v>4</v>
      </c>
      <c r="G18" s="82" t="s">
        <v>40</v>
      </c>
    </row>
    <row r="19" spans="1:7" s="78" customFormat="1" x14ac:dyDescent="0.3">
      <c r="A19" s="83" t="s">
        <v>32</v>
      </c>
      <c r="B19" s="118" t="s">
        <v>45</v>
      </c>
      <c r="D19" s="119">
        <v>1703420.962879397</v>
      </c>
      <c r="E19" s="86">
        <v>1364300.7097621816</v>
      </c>
      <c r="F19" s="86">
        <v>1699973.0064753636</v>
      </c>
      <c r="G19" s="87">
        <v>4767694.679116942</v>
      </c>
    </row>
    <row r="20" spans="1:7" x14ac:dyDescent="0.3">
      <c r="A20" s="88"/>
      <c r="B20" s="89" t="s">
        <v>46</v>
      </c>
      <c r="D20" s="90">
        <v>1784418.1454302678</v>
      </c>
      <c r="E20" s="91">
        <v>1418278.8244925325</v>
      </c>
      <c r="F20" s="91">
        <v>1702413.9106728784</v>
      </c>
      <c r="G20" s="92">
        <v>4905110.8805956785</v>
      </c>
    </row>
    <row r="21" spans="1:7" x14ac:dyDescent="0.3">
      <c r="A21" s="93"/>
      <c r="B21" s="89" t="s">
        <v>47</v>
      </c>
      <c r="D21" s="90">
        <v>1814114.3589302674</v>
      </c>
      <c r="E21" s="91">
        <v>1459548.4225720549</v>
      </c>
      <c r="F21" s="91">
        <v>1625894.4246330829</v>
      </c>
      <c r="G21" s="92">
        <v>4899557.2061354043</v>
      </c>
    </row>
    <row r="22" spans="1:7" x14ac:dyDescent="0.3">
      <c r="A22" s="93"/>
      <c r="B22" s="94"/>
      <c r="C22" s="95"/>
      <c r="D22" s="96"/>
      <c r="E22" s="97"/>
      <c r="F22" s="97"/>
      <c r="G22" s="98"/>
    </row>
    <row r="23" spans="1:7" s="95" customFormat="1" x14ac:dyDescent="0.3">
      <c r="A23" s="99"/>
      <c r="B23" s="94" t="str">
        <f>"% change " &amp; MID(B21,3,2) &amp; "/" &amp; RIGHT(B21,2) &amp; " &amp; " &amp; MID(B20,3,2) &amp; "/" &amp; RIGHT(B20,2)</f>
        <v>% change 24/25 &amp; 23/24</v>
      </c>
      <c r="D23" s="100">
        <f>(D21-D20)/D20</f>
        <v>1.6641958935493289E-2</v>
      </c>
      <c r="E23" s="97">
        <f>(E21-E20)/E20</f>
        <v>2.9098367236984481E-2</v>
      </c>
      <c r="F23" s="97">
        <f>(F21-F20)/F20</f>
        <v>-4.4947639090631694E-2</v>
      </c>
      <c r="G23" s="98">
        <f>(G21-G20)/G20</f>
        <v>-1.1322220017990147E-3</v>
      </c>
    </row>
    <row r="24" spans="1:7" s="95" customFormat="1" x14ac:dyDescent="0.3">
      <c r="A24" s="99"/>
      <c r="B24" s="101"/>
      <c r="D24" s="102"/>
      <c r="G24" s="101"/>
    </row>
    <row r="25" spans="1:7" x14ac:dyDescent="0.3">
      <c r="A25" s="93"/>
      <c r="B25" s="89"/>
      <c r="D25" s="90"/>
      <c r="E25" s="91"/>
      <c r="F25" s="91"/>
      <c r="G25" s="92"/>
    </row>
    <row r="26" spans="1:7" x14ac:dyDescent="0.3">
      <c r="A26" s="103" t="s">
        <v>31</v>
      </c>
      <c r="B26" s="89" t="s">
        <v>46</v>
      </c>
      <c r="D26" s="109">
        <f>D20/$G$20</f>
        <v>0.36378752465908931</v>
      </c>
      <c r="E26" s="110">
        <f>E20/$G$20</f>
        <v>0.2891430711797276</v>
      </c>
      <c r="F26" s="110">
        <f>F20/$G$20</f>
        <v>0.34706940416118315</v>
      </c>
      <c r="G26" s="111">
        <f>G20/$G$20</f>
        <v>1</v>
      </c>
    </row>
    <row r="27" spans="1:7" x14ac:dyDescent="0.3">
      <c r="A27" s="93"/>
      <c r="B27" s="89" t="s">
        <v>47</v>
      </c>
      <c r="D27" s="109">
        <f>D21/$G$21</f>
        <v>0.37026087921956852</v>
      </c>
      <c r="E27" s="110">
        <f>E21/$G$21</f>
        <v>0.29789394452714119</v>
      </c>
      <c r="F27" s="110">
        <f>F21/$G$21</f>
        <v>0.33184517625329052</v>
      </c>
      <c r="G27" s="111">
        <f>G21/$G$21</f>
        <v>1</v>
      </c>
    </row>
    <row r="28" spans="1:7" x14ac:dyDescent="0.3">
      <c r="A28" s="112"/>
      <c r="B28" s="113"/>
      <c r="C28" s="114"/>
      <c r="D28" s="115"/>
      <c r="E28" s="115"/>
      <c r="F28" s="115"/>
      <c r="G28" s="116"/>
    </row>
    <row r="29" spans="1:7" x14ac:dyDescent="0.3">
      <c r="A29" s="88"/>
      <c r="D29" s="91"/>
      <c r="E29" s="91"/>
      <c r="F29" s="91"/>
      <c r="G29" s="117"/>
    </row>
    <row r="30" spans="1:7" x14ac:dyDescent="0.3">
      <c r="D30" s="120" t="s">
        <v>2</v>
      </c>
      <c r="E30" s="121" t="s">
        <v>3</v>
      </c>
      <c r="F30" s="121" t="s">
        <v>4</v>
      </c>
      <c r="G30" s="82" t="s">
        <v>40</v>
      </c>
    </row>
    <row r="31" spans="1:7" x14ac:dyDescent="0.3">
      <c r="A31" s="103" t="s">
        <v>33</v>
      </c>
      <c r="B31" s="122" t="s">
        <v>46</v>
      </c>
      <c r="D31" s="90">
        <v>1907071.5023264231</v>
      </c>
      <c r="E31" s="91">
        <v>1538137.86336531</v>
      </c>
      <c r="F31" s="91">
        <v>1851144.505979219</v>
      </c>
      <c r="G31" s="92">
        <v>5296353.871670953</v>
      </c>
    </row>
    <row r="32" spans="1:7" x14ac:dyDescent="0.3">
      <c r="A32" s="123"/>
      <c r="B32" s="124" t="s">
        <v>31</v>
      </c>
      <c r="D32" s="125">
        <f>D31/$G$31</f>
        <v>0.36007252319882449</v>
      </c>
      <c r="E32" s="126">
        <f>E31/$G$31</f>
        <v>0.29041448147799859</v>
      </c>
      <c r="F32" s="126">
        <f>F31/$G$31</f>
        <v>0.34951299532317676</v>
      </c>
      <c r="G32" s="127">
        <f>G31/$G$31</f>
        <v>1</v>
      </c>
    </row>
    <row r="35" spans="1:7" ht="15" customHeight="1" x14ac:dyDescent="0.3">
      <c r="D35" s="75" t="s">
        <v>34</v>
      </c>
      <c r="E35" s="75"/>
      <c r="F35" s="75"/>
      <c r="G35" s="75"/>
    </row>
    <row r="36" spans="1:7" ht="6" customHeight="1" x14ac:dyDescent="0.3"/>
    <row r="37" spans="1:7" s="78" customFormat="1" x14ac:dyDescent="0.3">
      <c r="B37" s="72"/>
      <c r="D37" s="120" t="s">
        <v>2</v>
      </c>
      <c r="E37" s="121" t="s">
        <v>3</v>
      </c>
      <c r="F37" s="121" t="s">
        <v>4</v>
      </c>
      <c r="G37" s="82" t="s">
        <v>40</v>
      </c>
    </row>
    <row r="38" spans="1:7" x14ac:dyDescent="0.3">
      <c r="A38" s="103" t="s">
        <v>35</v>
      </c>
      <c r="B38" s="104" t="s">
        <v>41</v>
      </c>
      <c r="D38" s="129">
        <v>4.549661955395435E-2</v>
      </c>
      <c r="E38" s="130">
        <v>4.3936672296638841E-2</v>
      </c>
      <c r="F38" s="130">
        <v>4.3968599754466542E-2</v>
      </c>
      <c r="G38" s="131">
        <v>4.4466692969441619E-2</v>
      </c>
    </row>
    <row r="39" spans="1:7" x14ac:dyDescent="0.3">
      <c r="A39" s="93"/>
      <c r="B39" s="89" t="s">
        <v>42</v>
      </c>
      <c r="D39" s="132">
        <v>4.5246056904025264E-2</v>
      </c>
      <c r="E39" s="133">
        <v>4.4645933702588882E-2</v>
      </c>
      <c r="F39" s="133">
        <v>4.4892052104928991E-2</v>
      </c>
      <c r="G39" s="134">
        <v>4.4940025473911703E-2</v>
      </c>
    </row>
    <row r="40" spans="1:7" x14ac:dyDescent="0.3">
      <c r="A40" s="93"/>
      <c r="B40" s="89" t="s">
        <v>43</v>
      </c>
      <c r="D40" s="132">
        <v>4.6106198318140182E-2</v>
      </c>
      <c r="E40" s="133">
        <v>4.4499087705085622E-2</v>
      </c>
      <c r="F40" s="133">
        <v>4.5782747612867034E-2</v>
      </c>
      <c r="G40" s="134">
        <v>4.5458534456406532E-2</v>
      </c>
    </row>
    <row r="41" spans="1:7" s="95" customFormat="1" x14ac:dyDescent="0.3">
      <c r="A41" s="135"/>
      <c r="B41" s="136" t="s">
        <v>44</v>
      </c>
      <c r="D41" s="137">
        <f>(D40-D39)/D39</f>
        <v>1.9010306598416453E-2</v>
      </c>
      <c r="E41" s="138">
        <f>(E40-E39)/E39</f>
        <v>-3.2891236743189676E-3</v>
      </c>
      <c r="F41" s="138">
        <f>(F40-F39)/F39</f>
        <v>1.9840828524750095E-2</v>
      </c>
      <c r="G41" s="139">
        <f>(G40-G39)/G39</f>
        <v>1.153779903386639E-2</v>
      </c>
    </row>
    <row r="43" spans="1:7" s="78" customFormat="1" x14ac:dyDescent="0.3">
      <c r="B43" s="72"/>
      <c r="D43" s="120" t="s">
        <v>2</v>
      </c>
      <c r="E43" s="121" t="s">
        <v>3</v>
      </c>
      <c r="F43" s="121" t="s">
        <v>4</v>
      </c>
      <c r="G43" s="82" t="s">
        <v>40</v>
      </c>
    </row>
    <row r="44" spans="1:7" x14ac:dyDescent="0.3">
      <c r="A44" s="103" t="s">
        <v>36</v>
      </c>
      <c r="B44" s="104" t="s">
        <v>41</v>
      </c>
      <c r="D44" s="129">
        <v>3.6224143523955463E-2</v>
      </c>
      <c r="E44" s="130">
        <v>3.544806163496618E-2</v>
      </c>
      <c r="F44" s="130">
        <v>3.4739134839541608E-2</v>
      </c>
      <c r="G44" s="131">
        <v>3.5457046809980852E-2</v>
      </c>
    </row>
    <row r="45" spans="1:7" x14ac:dyDescent="0.3">
      <c r="A45" s="93"/>
      <c r="B45" s="89" t="s">
        <v>42</v>
      </c>
      <c r="D45" s="132">
        <v>3.6376020058189441E-2</v>
      </c>
      <c r="E45" s="133">
        <v>3.5909051240668718E-2</v>
      </c>
      <c r="F45" s="133">
        <v>3.4787660971742018E-2</v>
      </c>
      <c r="G45" s="134">
        <v>3.5703747970169293E-2</v>
      </c>
    </row>
    <row r="46" spans="1:7" x14ac:dyDescent="0.3">
      <c r="A46" s="93"/>
      <c r="B46" s="89" t="s">
        <v>43</v>
      </c>
      <c r="D46" s="132">
        <v>3.5889690706021896E-2</v>
      </c>
      <c r="E46" s="133">
        <v>3.5734231540130994E-2</v>
      </c>
      <c r="F46" s="133">
        <v>3.4643811142384767E-2</v>
      </c>
      <c r="G46" s="134">
        <v>3.5445405037322138E-2</v>
      </c>
    </row>
    <row r="47" spans="1:7" s="95" customFormat="1" x14ac:dyDescent="0.3">
      <c r="A47" s="135"/>
      <c r="B47" s="136" t="s">
        <v>44</v>
      </c>
      <c r="D47" s="137">
        <f>(D46-D45)/D45</f>
        <v>-1.3369504178565488E-2</v>
      </c>
      <c r="E47" s="138">
        <f>(E46-E45)/E45</f>
        <v>-4.8684021019116501E-3</v>
      </c>
      <c r="F47" s="138">
        <f>(F46-F45)/F45</f>
        <v>-4.1350819612189522E-3</v>
      </c>
      <c r="G47" s="139">
        <f>(G46-G45)/G45</f>
        <v>-7.2357370734020005E-3</v>
      </c>
    </row>
    <row r="48" spans="1:7" s="95" customFormat="1" x14ac:dyDescent="0.3">
      <c r="A48" s="140" t="s">
        <v>22</v>
      </c>
      <c r="B48" s="141"/>
      <c r="D48" s="142"/>
      <c r="E48" s="142"/>
      <c r="F48" s="142"/>
      <c r="G48" s="142"/>
    </row>
    <row r="49" spans="1:4" x14ac:dyDescent="0.3">
      <c r="A49" s="140" t="s">
        <v>23</v>
      </c>
    </row>
    <row r="50" spans="1:4" x14ac:dyDescent="0.3">
      <c r="A50" s="140" t="s">
        <v>25</v>
      </c>
    </row>
    <row r="52" spans="1:4" x14ac:dyDescent="0.3">
      <c r="A52" s="143" t="s">
        <v>26</v>
      </c>
      <c r="B52" s="2"/>
      <c r="C52" s="1"/>
      <c r="D52" s="6"/>
    </row>
    <row r="53" spans="1:4" x14ac:dyDescent="0.3">
      <c r="A53" s="143" t="s">
        <v>27</v>
      </c>
      <c r="B53" s="2"/>
      <c r="C53" s="1"/>
      <c r="D53" s="6"/>
    </row>
  </sheetData>
  <mergeCells count="3">
    <mergeCell ref="D2:G2"/>
    <mergeCell ref="D3:G3"/>
    <mergeCell ref="D35:G35"/>
  </mergeCells>
  <pageMargins left="0.74803149606299213" right="0.74803149606299213" top="0.85" bottom="0.98425196850393704" header="0.83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749EE-13DD-4B64-82FF-A9D89AC34017}">
  <sheetPr>
    <pageSetUpPr fitToPage="1"/>
  </sheetPr>
  <dimension ref="A1:S56"/>
  <sheetViews>
    <sheetView topLeftCell="A15" zoomScale="75" zoomScaleNormal="75" workbookViewId="0">
      <selection activeCell="E42" sqref="E42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37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38</v>
      </c>
      <c r="E8" s="21" t="s">
        <v>39</v>
      </c>
      <c r="F8" s="22" t="s">
        <v>6</v>
      </c>
      <c r="G8" s="15"/>
      <c r="H8" s="20" t="s">
        <v>38</v>
      </c>
      <c r="I8" s="21" t="s">
        <v>39</v>
      </c>
      <c r="J8" s="22" t="s">
        <v>6</v>
      </c>
      <c r="K8" s="15"/>
      <c r="L8" s="20" t="s">
        <v>38</v>
      </c>
      <c r="M8" s="21" t="s">
        <v>39</v>
      </c>
      <c r="N8" s="22" t="s">
        <v>6</v>
      </c>
      <c r="O8" s="23"/>
      <c r="P8" s="20" t="s">
        <v>38</v>
      </c>
      <c r="Q8" s="21" t="s">
        <v>39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114.7956260363018</v>
      </c>
      <c r="E11" s="41">
        <v>118.24814093630177</v>
      </c>
      <c r="F11" s="42">
        <f>IF(D11="","",IF(E11="","",IF(D11=0,0,IF(E11=0,0,(E11-D11)/D11))))</f>
        <v>3.0075317494310982E-2</v>
      </c>
      <c r="G11" s="43"/>
      <c r="H11" s="40">
        <v>108.50915713974219</v>
      </c>
      <c r="I11" s="41">
        <v>114.16485914061634</v>
      </c>
      <c r="J11" s="42">
        <f>IF(H11="","",IF(I11="","",IF(H11=0,0,IF(I11=0,0,(I11-H11)/H11))))</f>
        <v>5.2121886760124136E-2</v>
      </c>
      <c r="L11" s="40">
        <v>158.04497829793721</v>
      </c>
      <c r="M11" s="41">
        <v>158.47427108839292</v>
      </c>
      <c r="N11" s="42">
        <f>IF(L11="","",IF(M11="","",IF(L11=0,0,IF(M11=0,0,(M11-L11)/L11))))</f>
        <v>2.7162697295351015E-3</v>
      </c>
      <c r="P11" s="40">
        <v>381.34976147398118</v>
      </c>
      <c r="Q11" s="41">
        <v>390.88727116531106</v>
      </c>
      <c r="R11" s="42">
        <f>IF(P11="","",IF(Q11="","",IF(P11=0,0,IF(Q11=0,0,(Q11-P11)/P11))))</f>
        <v>2.5009874542639816E-2</v>
      </c>
    </row>
    <row r="12" spans="1:19" ht="15" customHeight="1" x14ac:dyDescent="0.3">
      <c r="A12" s="44"/>
      <c r="B12" s="45" t="s">
        <v>8</v>
      </c>
      <c r="C12" s="46"/>
      <c r="D12" s="41">
        <f>IF(D11="","",D11)</f>
        <v>114.7956260363018</v>
      </c>
      <c r="E12" s="41">
        <f>IF(E11="","",E11)</f>
        <v>118.24814093630177</v>
      </c>
      <c r="F12" s="42">
        <f>IF(D12="","",IF(E12="","",IF(D12=0,0,IF(E12=0,0,(E12-D12)/D12))))</f>
        <v>3.0075317494310982E-2</v>
      </c>
      <c r="G12" s="43"/>
      <c r="H12" s="47">
        <f>IF(H11="","",H11)</f>
        <v>108.50915713974219</v>
      </c>
      <c r="I12" s="41">
        <f>IF(I11="","",I11)</f>
        <v>114.16485914061634</v>
      </c>
      <c r="J12" s="42">
        <f>IF(H12="","",IF(I12="","",IF(H12=0,0,IF(I12=0,0,(I12-H12)/H12))))</f>
        <v>5.2121886760124136E-2</v>
      </c>
      <c r="L12" s="47">
        <f>IF(L11="","",L11)</f>
        <v>158.04497829793721</v>
      </c>
      <c r="M12" s="41">
        <f>IF(M11="","",M11)</f>
        <v>158.47427108839292</v>
      </c>
      <c r="N12" s="42">
        <f>IF(L12="","",IF(M12="","",IF(L12=0,0,IF(M12=0,0,(M12-L12)/L12))))</f>
        <v>2.7162697295351015E-3</v>
      </c>
      <c r="P12" s="47">
        <f>IF(P11="","",P11)</f>
        <v>381.34976147398118</v>
      </c>
      <c r="Q12" s="41">
        <f>IF(Q11="","",Q11)</f>
        <v>390.88727116531106</v>
      </c>
      <c r="R12" s="42">
        <f>IF(P12="","",IF(Q12="","",IF(P12=0,0,IF(Q12=0,0,(Q12-P12)/P12))))</f>
        <v>2.5009874542639816E-2</v>
      </c>
    </row>
    <row r="13" spans="1:19" ht="15" customHeight="1" x14ac:dyDescent="0.3">
      <c r="A13" s="44"/>
      <c r="D13" s="47"/>
      <c r="E13" s="41"/>
      <c r="F13" s="42"/>
      <c r="G13" s="43"/>
      <c r="H13" s="47"/>
      <c r="I13" s="41"/>
      <c r="J13" s="42"/>
      <c r="L13" s="47"/>
      <c r="M13" s="41"/>
      <c r="N13" s="42"/>
      <c r="P13" s="47"/>
      <c r="Q13" s="41"/>
      <c r="R13" s="42"/>
    </row>
    <row r="14" spans="1:19" ht="15" customHeight="1" x14ac:dyDescent="0.3">
      <c r="A14" s="37" t="s">
        <v>9</v>
      </c>
      <c r="B14" s="38"/>
      <c r="C14" s="39"/>
      <c r="D14" s="40">
        <v>151.34687884390337</v>
      </c>
      <c r="E14" s="41">
        <v>159.49111114390337</v>
      </c>
      <c r="F14" s="42">
        <f>IF(D14="","",IF(E14="","",IF(D14=0,0,IF(E14=0,0,(E14-D14)/D14))))</f>
        <v>5.381169643015779E-2</v>
      </c>
      <c r="G14" s="43"/>
      <c r="H14" s="40">
        <v>121.20803756777487</v>
      </c>
      <c r="I14" s="41">
        <v>129.98104476219194</v>
      </c>
      <c r="J14" s="42">
        <f>IF(H14="","",IF(I14="","",IF(H14=0,0,IF(I14=0,0,(I14-H14)/H14))))</f>
        <v>7.2379747832412092E-2</v>
      </c>
      <c r="L14" s="40">
        <v>173.39107531014963</v>
      </c>
      <c r="M14" s="41">
        <v>172.68856148031728</v>
      </c>
      <c r="N14" s="42">
        <f>IF(L14="","",IF(M14="","",IF(L14=0,0,IF(M14=0,0,(M14-L14)/L14))))</f>
        <v>-4.0516147014818876E-3</v>
      </c>
      <c r="P14" s="40">
        <v>445.94599172182785</v>
      </c>
      <c r="Q14" s="41">
        <v>462.16071738641256</v>
      </c>
      <c r="R14" s="42">
        <f>IF(P14="","",IF(Q14="","",IF(P14=0,0,IF(Q14=0,0,(Q14-P14)/P14))))</f>
        <v>3.6360290182177769E-2</v>
      </c>
    </row>
    <row r="15" spans="1:19" ht="15" customHeight="1" x14ac:dyDescent="0.3">
      <c r="A15" s="44"/>
      <c r="B15" s="45" t="s">
        <v>8</v>
      </c>
      <c r="C15" s="46"/>
      <c r="D15" s="41">
        <f>IF(D14="","",D14+D12)</f>
        <v>266.14250488020514</v>
      </c>
      <c r="E15" s="41">
        <f>E12+E14</f>
        <v>277.73925208020512</v>
      </c>
      <c r="F15" s="42">
        <f>IF(D15="","",IF(E15="","",IF(D15=0,0,IF(E15=0,0,(E15-D15)/D15))))</f>
        <v>4.3573450265750886E-2</v>
      </c>
      <c r="G15" s="43"/>
      <c r="H15" s="47">
        <f>IF(H14="","",H14+H12)</f>
        <v>229.71719470751705</v>
      </c>
      <c r="I15" s="41">
        <f>I12+I14</f>
        <v>244.1459039028083</v>
      </c>
      <c r="J15" s="42">
        <f>IF(H15="","",IF(I15="","",IF(H15=0,0,IF(I15=0,0,(I15-H15)/H15))))</f>
        <v>6.2810749598706889E-2</v>
      </c>
      <c r="L15" s="47">
        <f>IF(L14="","",L14+L12)</f>
        <v>331.43605360808681</v>
      </c>
      <c r="M15" s="41">
        <f>M12+M14</f>
        <v>331.1628325687102</v>
      </c>
      <c r="N15" s="42">
        <f>IF(L15="","",IF(M15="","",IF(L15=0,0,IF(M15=0,0,(M15-L15)/L15))))</f>
        <v>-8.2435521543978985E-4</v>
      </c>
      <c r="P15" s="47">
        <f>IF(P14="","",P14+P12)</f>
        <v>827.29575319580908</v>
      </c>
      <c r="Q15" s="41">
        <f>Q12+Q14</f>
        <v>853.04798855172362</v>
      </c>
      <c r="R15" s="42">
        <f>IF(P15="","",IF(Q15="","",IF(P15=0,0,IF(Q15=0,0,(Q15-P15)/P15))))</f>
        <v>3.1128209296898628E-2</v>
      </c>
    </row>
    <row r="16" spans="1:19" ht="15" customHeight="1" x14ac:dyDescent="0.3">
      <c r="A16" s="44"/>
      <c r="D16" s="47"/>
      <c r="E16" s="41"/>
      <c r="F16" s="42"/>
      <c r="G16" s="43"/>
      <c r="H16" s="47"/>
      <c r="I16" s="41"/>
      <c r="J16" s="42"/>
      <c r="L16" s="47"/>
      <c r="M16" s="41"/>
      <c r="N16" s="42"/>
      <c r="P16" s="47"/>
      <c r="Q16" s="41"/>
      <c r="R16" s="42"/>
    </row>
    <row r="17" spans="1:18" ht="15" customHeight="1" x14ac:dyDescent="0.3">
      <c r="A17" s="37" t="s">
        <v>10</v>
      </c>
      <c r="B17" s="38"/>
      <c r="C17" s="39"/>
      <c r="D17" s="40">
        <v>192.63925181275926</v>
      </c>
      <c r="E17" s="41">
        <v>203.44206261275929</v>
      </c>
      <c r="F17" s="42">
        <f>IF(D17="","",IF(E17="","",IF(D17=0,0,IF(E17=0,0,(E17-D17)/D17))))</f>
        <v>5.6077931669398846E-2</v>
      </c>
      <c r="G17" s="43"/>
      <c r="H17" s="40">
        <v>145.73412098835311</v>
      </c>
      <c r="I17" s="41">
        <v>152.32419273950603</v>
      </c>
      <c r="J17" s="42">
        <f>IF(H17="","",IF(I17="","",IF(H17=0,0,IF(I17=0,0,(I17-H17)/H17))))</f>
        <v>4.5219827082770753E-2</v>
      </c>
      <c r="L17" s="40">
        <v>186.77348797440953</v>
      </c>
      <c r="M17" s="41">
        <v>179.66834718998552</v>
      </c>
      <c r="N17" s="42">
        <f>IF(L17="","",IF(M17="","",IF(L17=0,0,IF(M17=0,0,(M17-L17)/L17))))</f>
        <v>-3.8041484696144393E-2</v>
      </c>
      <c r="P17" s="40">
        <v>525.14686077552187</v>
      </c>
      <c r="Q17" s="41">
        <v>535.43460254225079</v>
      </c>
      <c r="R17" s="42">
        <f>IF(P17="","",IF(Q17="","",IF(P17=0,0,IF(Q17=0,0,(Q17-P17)/P17))))</f>
        <v>1.9590218537222655E-2</v>
      </c>
    </row>
    <row r="18" spans="1:18" ht="15" customHeight="1" x14ac:dyDescent="0.3">
      <c r="A18" s="44"/>
      <c r="B18" s="45" t="s">
        <v>8</v>
      </c>
      <c r="C18" s="46"/>
      <c r="D18" s="41">
        <f>IF(D17="","",D17+D15)</f>
        <v>458.78175669296439</v>
      </c>
      <c r="E18" s="41">
        <f>E15+E17</f>
        <v>481.18131469296441</v>
      </c>
      <c r="F18" s="42">
        <f>IF(D18="","",IF(E18="","",IF(D18=0,0,IF(E18=0,0,(E18-D18)/D18))))</f>
        <v>4.8823994575247942E-2</v>
      </c>
      <c r="G18" s="43"/>
      <c r="H18" s="47">
        <f>IF(H17="","",H17+H15)</f>
        <v>375.45131569587016</v>
      </c>
      <c r="I18" s="41">
        <f>I15+I17</f>
        <v>396.47009664231433</v>
      </c>
      <c r="J18" s="42">
        <f>IF(H18="","",IF(I18="","",IF(H18=0,0,IF(I18=0,0,(I18-H18)/H18))))</f>
        <v>5.5982706859043684E-2</v>
      </c>
      <c r="L18" s="47">
        <f>IF(L17="","",L17+L15)</f>
        <v>518.20954158249629</v>
      </c>
      <c r="M18" s="41">
        <f>M15+M17</f>
        <v>510.83117975869573</v>
      </c>
      <c r="N18" s="42">
        <f>IF(L18="","",IF(M18="","",IF(L18=0,0,IF(M18=0,0,(M18-L18)/L18))))</f>
        <v>-1.4238182109246175E-2</v>
      </c>
      <c r="P18" s="47">
        <f>IF(P17="","",P17+P15)</f>
        <v>1352.442613971331</v>
      </c>
      <c r="Q18" s="41">
        <f>Q15+Q17</f>
        <v>1388.4825910939744</v>
      </c>
      <c r="R18" s="42">
        <f>IF(P18="","",IF(Q18="","",IF(P18=0,0,IF(Q18=0,0,(Q18-P18)/P18))))</f>
        <v>2.6648063844139876E-2</v>
      </c>
    </row>
    <row r="19" spans="1:18" ht="15" customHeight="1" x14ac:dyDescent="0.3">
      <c r="A19" s="44"/>
      <c r="D19" s="47"/>
      <c r="E19" s="41"/>
      <c r="F19" s="42"/>
      <c r="G19" s="43"/>
      <c r="H19" s="47"/>
      <c r="I19" s="41"/>
      <c r="J19" s="42"/>
      <c r="L19" s="47"/>
      <c r="M19" s="41"/>
      <c r="N19" s="42"/>
      <c r="P19" s="47"/>
      <c r="Q19" s="41"/>
      <c r="R19" s="42"/>
    </row>
    <row r="20" spans="1:18" ht="15" customHeight="1" x14ac:dyDescent="0.3">
      <c r="A20" s="37" t="s">
        <v>11</v>
      </c>
      <c r="B20" s="38"/>
      <c r="C20" s="39"/>
      <c r="D20" s="40">
        <v>218.40969861105833</v>
      </c>
      <c r="E20" s="41">
        <v>231.84288601105834</v>
      </c>
      <c r="F20" s="42">
        <f>IF(D20="","",IF(E20="","",IF(D20=0,0,IF(E20=0,0,(E20-D20)/D20))))</f>
        <v>6.1504537048611953E-2</v>
      </c>
      <c r="G20" s="43"/>
      <c r="H20" s="40">
        <v>160.73455659306097</v>
      </c>
      <c r="I20" s="41">
        <v>166.08098620240014</v>
      </c>
      <c r="J20" s="42">
        <f>IF(H20="","",IF(I20="","",IF(H20=0,0,IF(I20=0,0,(I20-H20)/H20))))</f>
        <v>3.3262477731375265E-2</v>
      </c>
      <c r="L20" s="40">
        <v>203.71347916787676</v>
      </c>
      <c r="M20" s="41">
        <v>195.90744538269257</v>
      </c>
      <c r="N20" s="42">
        <f>IF(L20="","",IF(M20="","",IF(L20=0,0,IF(M20=0,0,(M20-L20)/L20))))</f>
        <v>-3.8318690628966021E-2</v>
      </c>
      <c r="P20" s="40">
        <v>582.857734371996</v>
      </c>
      <c r="Q20" s="41">
        <v>593.83131759615105</v>
      </c>
      <c r="R20" s="42">
        <f>IF(P20="","",IF(Q20="","",IF(P20=0,0,IF(Q20=0,0,(Q20-P20)/P20))))</f>
        <v>1.882720701300912E-2</v>
      </c>
    </row>
    <row r="21" spans="1:18" ht="15" customHeight="1" x14ac:dyDescent="0.3">
      <c r="A21" s="44"/>
      <c r="B21" s="45" t="s">
        <v>8</v>
      </c>
      <c r="C21" s="46"/>
      <c r="D21" s="41">
        <f>IF(D20="","",D20+D18)</f>
        <v>677.19145530402272</v>
      </c>
      <c r="E21" s="41">
        <f>E18+E20</f>
        <v>713.02420070402275</v>
      </c>
      <c r="F21" s="42">
        <f>IF(D21="","",IF(E21="","",IF(D21=0,0,IF(E21=0,0,(E21-D21)/D21))))</f>
        <v>5.2913758907239955E-2</v>
      </c>
      <c r="G21" s="43"/>
      <c r="H21" s="47">
        <f>IF(H20="","",H20+H18)</f>
        <v>536.18587228893114</v>
      </c>
      <c r="I21" s="41">
        <f>I18+I20</f>
        <v>562.55108284471453</v>
      </c>
      <c r="J21" s="42">
        <f>IF(H21="","",IF(I21="","",IF(H21=0,0,IF(I21=0,0,(I21-H21)/H21))))</f>
        <v>4.9171774040283063E-2</v>
      </c>
      <c r="L21" s="47">
        <f>IF(L20="","",L20+L18)</f>
        <v>721.9230207503731</v>
      </c>
      <c r="M21" s="41">
        <f>M18+M20</f>
        <v>706.7386251413883</v>
      </c>
      <c r="N21" s="42">
        <f>IF(L21="","",IF(M21="","",IF(L21=0,0,IF(M21=0,0,(M21-L21)/L21))))</f>
        <v>-2.1033261403967985E-2</v>
      </c>
      <c r="P21" s="47">
        <f>IF(P20="","",P20+P18)</f>
        <v>1935.300348343327</v>
      </c>
      <c r="Q21" s="41">
        <f>Q18+Q20</f>
        <v>1982.3139086901256</v>
      </c>
      <c r="R21" s="42">
        <f>IF(P21="","",IF(Q21="","",IF(P21=0,0,IF(Q21=0,0,(Q21-P21)/P21))))</f>
        <v>2.429264294146569E-2</v>
      </c>
    </row>
    <row r="22" spans="1:18" ht="15" customHeight="1" x14ac:dyDescent="0.3">
      <c r="A22" s="44"/>
      <c r="D22" s="47"/>
      <c r="E22" s="41"/>
      <c r="F22" s="42"/>
      <c r="G22" s="43"/>
      <c r="H22" s="47"/>
      <c r="I22" s="41"/>
      <c r="J22" s="42"/>
      <c r="L22" s="47"/>
      <c r="M22" s="41"/>
      <c r="N22" s="42"/>
      <c r="P22" s="47"/>
      <c r="Q22" s="41"/>
      <c r="R22" s="42"/>
    </row>
    <row r="23" spans="1:18" ht="15" customHeight="1" x14ac:dyDescent="0.3">
      <c r="A23" s="37" t="s">
        <v>12</v>
      </c>
      <c r="B23" s="38"/>
      <c r="C23" s="48"/>
      <c r="D23" s="47">
        <v>211.14222816204719</v>
      </c>
      <c r="E23" s="41">
        <v>217.95850666204717</v>
      </c>
      <c r="F23" s="42">
        <f>IF(D23="","",IF(E23="","",IF(D23=0,0,IF(E23=0,0,(E23-D23)/D23))))</f>
        <v>3.2282876615134667E-2</v>
      </c>
      <c r="G23" s="43"/>
      <c r="H23" s="47">
        <v>152.0460449138661</v>
      </c>
      <c r="I23" s="41">
        <v>155.86437122661729</v>
      </c>
      <c r="J23" s="42">
        <f>IF(H23="","",IF(I23="","",IF(H23=0,0,IF(I23=0,0,(I23-H23)/H23))))</f>
        <v>2.5112960451646564E-2</v>
      </c>
      <c r="L23" s="47">
        <v>190.67842929835567</v>
      </c>
      <c r="M23" s="41">
        <v>181.14408956658718</v>
      </c>
      <c r="N23" s="42">
        <f>IF(L23="","",IF(M23="","",IF(L23=0,0,IF(M23=0,0,(M23-L23)/L23))))</f>
        <v>-5.00021935719328E-2</v>
      </c>
      <c r="P23" s="47">
        <v>553.86670237426893</v>
      </c>
      <c r="Q23" s="41">
        <v>554.96696745525173</v>
      </c>
      <c r="R23" s="42">
        <f>IF(P23="","",IF(Q23="","",IF(P23=0,0,IF(Q23=0,0,(Q23-P23)/P23))))</f>
        <v>1.9865160268098532E-3</v>
      </c>
    </row>
    <row r="24" spans="1:18" ht="15" customHeight="1" x14ac:dyDescent="0.3">
      <c r="A24" s="44"/>
      <c r="B24" s="45" t="s">
        <v>8</v>
      </c>
      <c r="C24" s="46"/>
      <c r="D24" s="41">
        <f>IF(D23="","",D23+D21)</f>
        <v>888.33368346606994</v>
      </c>
      <c r="E24" s="41">
        <f>E21+E23</f>
        <v>930.98270736606992</v>
      </c>
      <c r="F24" s="42">
        <f>IF(D24="","",IF(E24="","",IF(D24=0,0,IF(E24=0,0,(E24-D24)/D24))))</f>
        <v>4.8010139313409209E-2</v>
      </c>
      <c r="G24" s="43"/>
      <c r="H24" s="47">
        <f>IF(H23="","",H23+H21)</f>
        <v>688.23191720279726</v>
      </c>
      <c r="I24" s="41">
        <f>I21+I23</f>
        <v>718.41545407133185</v>
      </c>
      <c r="J24" s="42">
        <f>IF(H24="","",IF(I24="","",IF(H24=0,0,IF(I24=0,0,(I24-H24)/H24))))</f>
        <v>4.3856636279250884E-2</v>
      </c>
      <c r="L24" s="47">
        <f>IF(L23="","",L23+L21)</f>
        <v>912.60145004872879</v>
      </c>
      <c r="M24" s="41">
        <f>M21+M23</f>
        <v>887.88271470797554</v>
      </c>
      <c r="N24" s="42">
        <f>IF(L24="","",IF(M24="","",IF(L24=0,0,IF(M24=0,0,(M24-L24)/L24))))</f>
        <v>-2.7086013658463273E-2</v>
      </c>
      <c r="P24" s="47">
        <f>IF(P23="","",P23+P21)</f>
        <v>2489.1670507175959</v>
      </c>
      <c r="Q24" s="41">
        <f>Q21+Q23</f>
        <v>2537.2808761453771</v>
      </c>
      <c r="R24" s="42">
        <f>IF(P24="","",IF(Q24="","",IF(P24=0,0,IF(Q24=0,0,(Q24-P24)/P24))))</f>
        <v>1.9329287447345318E-2</v>
      </c>
    </row>
    <row r="25" spans="1:18" ht="15" customHeight="1" x14ac:dyDescent="0.3">
      <c r="A25" s="44"/>
      <c r="D25" s="47"/>
      <c r="E25" s="41"/>
      <c r="F25" s="42"/>
      <c r="G25" s="43"/>
      <c r="H25" s="47"/>
      <c r="I25" s="41"/>
      <c r="J25" s="42"/>
      <c r="L25" s="47"/>
      <c r="M25" s="41"/>
      <c r="N25" s="42"/>
      <c r="P25" s="47"/>
      <c r="Q25" s="41"/>
      <c r="R25" s="42"/>
    </row>
    <row r="26" spans="1:18" ht="15" customHeight="1" x14ac:dyDescent="0.3">
      <c r="A26" s="37" t="s">
        <v>13</v>
      </c>
      <c r="B26" s="38"/>
      <c r="C26" s="48"/>
      <c r="D26" s="47">
        <v>189.68604954765269</v>
      </c>
      <c r="E26" s="41">
        <v>194.90126564765271</v>
      </c>
      <c r="F26" s="42">
        <f>IF(D26="","",IF(E26="","",IF(D26=0,0,IF(E26=0,0,(E26-D26)/D26))))</f>
        <v>2.7493935966492151E-2</v>
      </c>
      <c r="G26" s="43"/>
      <c r="H26" s="47">
        <v>144.97365494415249</v>
      </c>
      <c r="I26" s="41">
        <v>146.09404492940902</v>
      </c>
      <c r="J26" s="42">
        <f>IF(H26="","",IF(I26="","",IF(H26=0,0,IF(I26=0,0,(I26-H26)/H26))))</f>
        <v>7.7282316272438579E-3</v>
      </c>
      <c r="L26" s="47">
        <v>170.12847229343902</v>
      </c>
      <c r="M26" s="41">
        <v>162.75778574988246</v>
      </c>
      <c r="N26" s="42">
        <f>IF(L26="","",IF(M26="","",IF(L26=0,0,IF(M26=0,0,(M26-L26)/L26))))</f>
        <v>-4.3324238701465193E-2</v>
      </c>
      <c r="P26" s="47">
        <v>504.78817678524422</v>
      </c>
      <c r="Q26" s="41">
        <v>503.75309632694416</v>
      </c>
      <c r="R26" s="42">
        <f>IF(P26="","",IF(Q26="","",IF(P26=0,0,IF(Q26=0,0,(Q26-P26)/P26))))</f>
        <v>-2.0505243702259295E-3</v>
      </c>
    </row>
    <row r="27" spans="1:18" ht="15" customHeight="1" x14ac:dyDescent="0.3">
      <c r="A27" s="44"/>
      <c r="B27" s="45" t="s">
        <v>8</v>
      </c>
      <c r="C27" s="46"/>
      <c r="D27" s="41">
        <f>IF(D26="","",D26+D24)</f>
        <v>1078.0197330137225</v>
      </c>
      <c r="E27" s="41">
        <f>E24+E26</f>
        <v>1125.8839730137227</v>
      </c>
      <c r="F27" s="42">
        <f>IF(D27="","",IF(E27="","",IF(D27=0,0,IF(E27=0,0,(E27-D27)/D27))))</f>
        <v>4.4400151995539421E-2</v>
      </c>
      <c r="G27" s="43"/>
      <c r="H27" s="47">
        <f>IF(H26="","",H26+H24)</f>
        <v>833.20557214694975</v>
      </c>
      <c r="I27" s="41">
        <f>I24+I26</f>
        <v>864.5094990007409</v>
      </c>
      <c r="J27" s="42">
        <f>IF(H27="","",IF(I27="","",IF(H27=0,0,IF(I27=0,0,(I27-H27)/H27))))</f>
        <v>3.7570472282283517E-2</v>
      </c>
      <c r="L27" s="47">
        <f>IF(L26="","",L26+L24)</f>
        <v>1082.7299223421678</v>
      </c>
      <c r="M27" s="41">
        <f>M24+M26</f>
        <v>1050.640500457858</v>
      </c>
      <c r="N27" s="42">
        <f>IF(L27="","",IF(M27="","",IF(L27=0,0,IF(M27=0,0,(M27-L27)/L27))))</f>
        <v>-2.9637512755622156E-2</v>
      </c>
      <c r="P27" s="47">
        <f>IF(P26="","",P26+P24)</f>
        <v>2993.95522750284</v>
      </c>
      <c r="Q27" s="41">
        <f>Q24+Q26</f>
        <v>3041.0339724723212</v>
      </c>
      <c r="R27" s="42">
        <f>IF(P27="","",IF(Q27="","",IF(P27=0,0,IF(Q27=0,0,(Q27-P27)/P27))))</f>
        <v>1.5724598864074561E-2</v>
      </c>
    </row>
    <row r="28" spans="1:18" ht="15" customHeight="1" x14ac:dyDescent="0.3">
      <c r="A28" s="44"/>
      <c r="D28" s="47"/>
      <c r="E28" s="41"/>
      <c r="F28" s="42"/>
      <c r="G28" s="43"/>
      <c r="H28" s="47"/>
      <c r="I28" s="41"/>
      <c r="J28" s="42"/>
      <c r="L28" s="47"/>
      <c r="M28" s="41"/>
      <c r="N28" s="42"/>
      <c r="P28" s="47"/>
      <c r="Q28" s="41"/>
      <c r="R28" s="42"/>
    </row>
    <row r="29" spans="1:18" ht="15" customHeight="1" x14ac:dyDescent="0.3">
      <c r="A29" s="37" t="s">
        <v>14</v>
      </c>
      <c r="B29" s="38"/>
      <c r="C29" s="48"/>
      <c r="D29" s="47">
        <v>168.63077841713132</v>
      </c>
      <c r="E29" s="41">
        <v>162.29037091713133</v>
      </c>
      <c r="F29" s="42">
        <f>IF(D29="","",IF(E29="","",IF(D29=0,0,IF(E29=0,0,(E29-D29)/D29))))</f>
        <v>-3.759934906020615E-2</v>
      </c>
      <c r="G29" s="43"/>
      <c r="H29" s="47">
        <v>130.07677629399467</v>
      </c>
      <c r="I29" s="41">
        <v>133.19212082639888</v>
      </c>
      <c r="J29" s="42">
        <f>IF(H29="","",IF(I29="","",IF(H29=0,0,IF(I29=0,0,(I29-H29)/H29))))</f>
        <v>2.3950044129038246E-2</v>
      </c>
      <c r="L29" s="47">
        <v>148.70871695957891</v>
      </c>
      <c r="M29" s="41">
        <v>135.98819544132303</v>
      </c>
      <c r="N29" s="42">
        <f>IF(L29="","",IF(M29="","",IF(L29=0,0,IF(M29=0,0,(M29-L29)/L29))))</f>
        <v>-8.5539851182452831E-2</v>
      </c>
      <c r="P29" s="47">
        <v>447.41627167070493</v>
      </c>
      <c r="Q29" s="41">
        <v>431.4706871848532</v>
      </c>
      <c r="R29" s="42">
        <f>IF(P29="","",IF(Q29="","",IF(P29=0,0,IF(Q29=0,0,(Q29-P29)/P29))))</f>
        <v>-3.5639259221192467E-2</v>
      </c>
    </row>
    <row r="30" spans="1:18" ht="15" customHeight="1" x14ac:dyDescent="0.3">
      <c r="A30" s="44"/>
      <c r="B30" s="45" t="s">
        <v>8</v>
      </c>
      <c r="C30" s="46"/>
      <c r="D30" s="41">
        <f>IF(D29="","",D29+D27)</f>
        <v>1246.6505114308538</v>
      </c>
      <c r="E30" s="41">
        <f>E27+E29</f>
        <v>1288.1743439308539</v>
      </c>
      <c r="F30" s="42">
        <f>IF(D30="","",IF(E30="","",IF(D30=0,0,IF(E30=0,0,(E30-D30)/D30))))</f>
        <v>3.3308318666103696E-2</v>
      </c>
      <c r="G30" s="43"/>
      <c r="H30" s="47">
        <f>IF(H29="","",H29+H27)</f>
        <v>963.28234844094436</v>
      </c>
      <c r="I30" s="41">
        <f>I27+I29</f>
        <v>997.70161982713978</v>
      </c>
      <c r="J30" s="42">
        <f>IF(H30="","",IF(I30="","",IF(H30=0,0,IF(I30=0,0,(I30-H30)/H30))))</f>
        <v>3.5731238553163992E-2</v>
      </c>
      <c r="L30" s="47">
        <f>IF(L29="","",L29+L27)</f>
        <v>1231.4386393017467</v>
      </c>
      <c r="M30" s="41">
        <f>M27+M29</f>
        <v>1186.6286958991811</v>
      </c>
      <c r="N30" s="42">
        <f>IF(L30="","",IF(M30="","",IF(L30=0,0,IF(M30=0,0,(M30-L30)/L30))))</f>
        <v>-3.6388287627529513E-2</v>
      </c>
      <c r="P30" s="47">
        <f>IF(P29="","",P29+P27)</f>
        <v>3441.3714991735451</v>
      </c>
      <c r="Q30" s="41">
        <f>Q27+Q29</f>
        <v>3472.5046596571747</v>
      </c>
      <c r="R30" s="42">
        <f>IF(P30="","",IF(Q30="","",IF(P30=0,0,IF(Q30=0,0,(Q30-P30)/P30))))</f>
        <v>9.0467304942539028E-3</v>
      </c>
    </row>
    <row r="31" spans="1:18" ht="15" customHeight="1" x14ac:dyDescent="0.3">
      <c r="A31" s="44"/>
      <c r="D31" s="47"/>
      <c r="E31" s="41"/>
      <c r="F31" s="42"/>
      <c r="G31" s="43"/>
      <c r="H31" s="47"/>
      <c r="I31" s="41"/>
      <c r="J31" s="42"/>
      <c r="L31" s="47"/>
      <c r="M31" s="41"/>
      <c r="N31" s="42"/>
      <c r="P31" s="47"/>
      <c r="Q31" s="41"/>
      <c r="R31" s="42"/>
    </row>
    <row r="32" spans="1:18" ht="15" customHeight="1" x14ac:dyDescent="0.3">
      <c r="A32" s="37" t="s">
        <v>15</v>
      </c>
      <c r="B32" s="38"/>
      <c r="C32" s="48"/>
      <c r="D32" s="47">
        <v>135.35178989694168</v>
      </c>
      <c r="E32" s="41">
        <v>125.57709149694168</v>
      </c>
      <c r="F32" s="42">
        <f>IF(D32="","",IF(E32="","",IF(D32=0,0,IF(E32=0,0,(E32-D32)/D32))))</f>
        <v>-7.2216986620144197E-2</v>
      </c>
      <c r="G32" s="43"/>
      <c r="H32" s="47">
        <v>105.1372582900993</v>
      </c>
      <c r="I32" s="41">
        <v>104.81695393979878</v>
      </c>
      <c r="J32" s="42">
        <f>IF(H32="","",IF(I32="","",IF(H32=0,0,IF(I32=0,0,(I32-H32)/H32))))</f>
        <v>-3.0465351247482594E-3</v>
      </c>
      <c r="L32" s="47">
        <v>116.42803582862489</v>
      </c>
      <c r="M32" s="41">
        <v>105.4959643880461</v>
      </c>
      <c r="N32" s="42">
        <f>IF(L32="","",IF(M32="","",IF(L32=0,0,IF(M32=0,0,(M32-L32)/L32))))</f>
        <v>-9.3895524070079964E-2</v>
      </c>
      <c r="P32" s="47">
        <v>356.91708401566586</v>
      </c>
      <c r="Q32" s="41">
        <v>335.89000982478655</v>
      </c>
      <c r="R32" s="42">
        <f>IF(P32="","",IF(Q32="","",IF(P32=0,0,IF(Q32=0,0,(Q32-P32)/P32))))</f>
        <v>-5.8913050488657456E-2</v>
      </c>
    </row>
    <row r="33" spans="1:19" ht="15" customHeight="1" x14ac:dyDescent="0.3">
      <c r="A33" s="44"/>
      <c r="B33" s="45" t="s">
        <v>8</v>
      </c>
      <c r="C33" s="46"/>
      <c r="D33" s="41">
        <f>IF(D32="","",D32+D30)</f>
        <v>1382.0023013277955</v>
      </c>
      <c r="E33" s="41">
        <f>E30+E32</f>
        <v>1413.7514354277955</v>
      </c>
      <c r="F33" s="42">
        <f>IF(D33="","",IF(E33="","",IF(D33=0,0,IF(E33=0,0,(E33-D33)/D33))))</f>
        <v>2.2973285984760058E-2</v>
      </c>
      <c r="G33" s="43"/>
      <c r="H33" s="47">
        <f>IF(H32="","",H32+H30)</f>
        <v>1068.4196067310436</v>
      </c>
      <c r="I33" s="41">
        <f>I30+I32</f>
        <v>1102.5185737669385</v>
      </c>
      <c r="J33" s="42">
        <f>IF(H33="","",IF(I33="","",IF(H33=0,0,IF(I33=0,0,(I33-H33)/H33))))</f>
        <v>3.191533253514952E-2</v>
      </c>
      <c r="L33" s="47">
        <f>IF(L32="","",L32+L30)</f>
        <v>1347.8666751303715</v>
      </c>
      <c r="M33" s="41">
        <f>M30+M32</f>
        <v>1292.1246602872272</v>
      </c>
      <c r="N33" s="42">
        <f>IF(L33="","",IF(M33="","",IF(L33=0,0,IF(M33=0,0,(M33-L33)/L33))))</f>
        <v>-4.1355733376042293E-2</v>
      </c>
      <c r="P33" s="47">
        <f>IF(P32="","",P32+P30)</f>
        <v>3798.2885831892108</v>
      </c>
      <c r="Q33" s="41">
        <f>Q30+Q32</f>
        <v>3808.394669481961</v>
      </c>
      <c r="R33" s="42">
        <f>IF(P33="","",IF(Q33="","",IF(P33=0,0,IF(Q33=0,0,(Q33-P33)/P33))))</f>
        <v>2.6606946974694298E-3</v>
      </c>
    </row>
    <row r="34" spans="1:19" ht="15" customHeight="1" x14ac:dyDescent="0.3">
      <c r="A34" s="44"/>
      <c r="D34" s="47"/>
      <c r="E34" s="41"/>
      <c r="F34" s="42"/>
      <c r="G34" s="43"/>
      <c r="H34" s="47"/>
      <c r="I34" s="41"/>
      <c r="J34" s="42"/>
      <c r="L34" s="47"/>
      <c r="M34" s="41"/>
      <c r="N34" s="42"/>
      <c r="P34" s="47"/>
      <c r="Q34" s="41"/>
      <c r="R34" s="42"/>
    </row>
    <row r="35" spans="1:19" ht="15" customHeight="1" x14ac:dyDescent="0.3">
      <c r="A35" s="37" t="s">
        <v>16</v>
      </c>
      <c r="B35" s="38"/>
      <c r="C35" s="48"/>
      <c r="D35" s="47">
        <v>131.3445669415168</v>
      </c>
      <c r="E35" s="41">
        <v>132.06741224151682</v>
      </c>
      <c r="F35" s="42">
        <f>IF(D35="","",IF(E35="","",IF(D35=0,0,IF(E35=0,0,(E35-D35)/D35))))</f>
        <v>5.5034274871976641E-3</v>
      </c>
      <c r="G35" s="43"/>
      <c r="H35" s="47">
        <v>106.86599475571126</v>
      </c>
      <c r="I35" s="41">
        <v>108.19911228319665</v>
      </c>
      <c r="J35" s="42">
        <f>IF(H35="","",IF(I35="","",IF(H35=0,0,IF(I35=0,0,(I35-H35)/H35))))</f>
        <v>1.2474665402524156E-2</v>
      </c>
      <c r="L35" s="47">
        <v>109.42711004676413</v>
      </c>
      <c r="M35" s="41">
        <v>105.73662007436269</v>
      </c>
      <c r="N35" s="42">
        <f>IF(L35="","",IF(M35="","",IF(L35=0,0,IF(M35=0,0,(M35-L35)/L35))))</f>
        <v>-3.3725554579886928E-2</v>
      </c>
      <c r="P35" s="47">
        <v>347.6376717439922</v>
      </c>
      <c r="Q35" s="41">
        <v>346.00314459907617</v>
      </c>
      <c r="R35" s="42">
        <f>IF(P35="","",IF(Q35="","",IF(P35=0,0,IF(Q35=0,0,(Q35-P35)/P35))))</f>
        <v>-4.7018124840041376E-3</v>
      </c>
    </row>
    <row r="36" spans="1:19" ht="15" customHeight="1" x14ac:dyDescent="0.3">
      <c r="A36" s="44"/>
      <c r="B36" s="45" t="s">
        <v>8</v>
      </c>
      <c r="C36" s="46"/>
      <c r="D36" s="41">
        <f>IF(D35="","",D35+D33)</f>
        <v>1513.3468682693124</v>
      </c>
      <c r="E36" s="41">
        <f>E33+E35</f>
        <v>1545.8188476693124</v>
      </c>
      <c r="F36" s="42">
        <f>IF(D36="","",IF(E36="","",IF(D36=0,0,IF(E36=0,0,(E36-D36)/D36))))</f>
        <v>2.1457063202658545E-2</v>
      </c>
      <c r="G36" s="43"/>
      <c r="H36" s="47">
        <f>IF(H35="","",H35+H33)</f>
        <v>1175.2856014867548</v>
      </c>
      <c r="I36" s="41">
        <f>I33+I35</f>
        <v>1210.7176860501352</v>
      </c>
      <c r="J36" s="42">
        <f>IF(H36="","",IF(I36="","",IF(H36=0,0,IF(I36=0,0,(I36-H36)/H36))))</f>
        <v>3.0147637747419215E-2</v>
      </c>
      <c r="L36" s="47">
        <f>IF(L35="","",L35+L33)</f>
        <v>1457.2937851771355</v>
      </c>
      <c r="M36" s="41">
        <f>M33+M35</f>
        <v>1397.8612803615899</v>
      </c>
      <c r="N36" s="42">
        <f>IF(L36="","",IF(M36="","",IF(L36=0,0,IF(M36=0,0,(M36-L36)/L36))))</f>
        <v>-4.0782788906439695E-2</v>
      </c>
      <c r="P36" s="47">
        <f>IF(P35="","",P35+P33)</f>
        <v>4145.9262549332034</v>
      </c>
      <c r="Q36" s="41">
        <f>Q33+Q35</f>
        <v>4154.3978140810368</v>
      </c>
      <c r="R36" s="42">
        <f>IF(P36="","",IF(Q36="","",IF(P36=0,0,IF(Q36=0,0,(Q36-P36)/P36))))</f>
        <v>2.0433453532255172E-3</v>
      </c>
    </row>
    <row r="37" spans="1:19" ht="15" customHeight="1" x14ac:dyDescent="0.3">
      <c r="A37" s="44"/>
      <c r="D37" s="47"/>
      <c r="E37" s="41"/>
      <c r="F37" s="42"/>
      <c r="G37" s="43"/>
      <c r="H37" s="47"/>
      <c r="I37" s="41"/>
      <c r="J37" s="42"/>
      <c r="L37" s="47"/>
      <c r="M37" s="41"/>
      <c r="N37" s="42"/>
      <c r="P37" s="47"/>
      <c r="Q37" s="41"/>
      <c r="R37" s="42"/>
    </row>
    <row r="38" spans="1:19" ht="15" customHeight="1" x14ac:dyDescent="0.3">
      <c r="A38" s="37" t="s">
        <v>17</v>
      </c>
      <c r="B38" s="38"/>
      <c r="C38" s="48"/>
      <c r="D38" s="47">
        <v>127.38361539811869</v>
      </c>
      <c r="E38" s="41">
        <v>134.25265929811872</v>
      </c>
      <c r="F38" s="42">
        <f>IF(D38="","",IF(E38="","",IF(D38=0,0,IF(E38=0,0,(E38-D38)/D38))))</f>
        <v>5.3924077115662321E-2</v>
      </c>
      <c r="G38" s="43"/>
      <c r="H38" s="47">
        <v>115.33943660905511</v>
      </c>
      <c r="I38" s="41">
        <v>117.21665783121193</v>
      </c>
      <c r="J38" s="42">
        <f>IF(H38="","",IF(I38="","",IF(H38=0,0,IF(I38=0,0,(I38-H38)/H38))))</f>
        <v>1.627562330237221E-2</v>
      </c>
      <c r="L38" s="47">
        <v>111.06632444218586</v>
      </c>
      <c r="M38" s="41">
        <v>106.31695755451634</v>
      </c>
      <c r="N38" s="42">
        <f>IF(L38="","",IF(M38="","",IF(L38=0,0,IF(M38=0,0,(M38-L38)/L38))))</f>
        <v>-4.2761538310757241E-2</v>
      </c>
      <c r="P38" s="47">
        <v>353.78937644935968</v>
      </c>
      <c r="Q38" s="41">
        <v>357.78627468384695</v>
      </c>
      <c r="R38" s="42">
        <f>IF(P38="","",IF(Q38="","",IF(P38=0,0,IF(Q38=0,0,(Q38-P38)/P38))))</f>
        <v>1.1297394722815764E-2</v>
      </c>
    </row>
    <row r="39" spans="1:19" ht="15" customHeight="1" x14ac:dyDescent="0.3">
      <c r="A39" s="44"/>
      <c r="B39" s="45" t="s">
        <v>8</v>
      </c>
      <c r="C39" s="46"/>
      <c r="D39" s="41">
        <f>IF(D38="","",D38+D36)</f>
        <v>1640.7304836674311</v>
      </c>
      <c r="E39" s="41">
        <f>E36+E38</f>
        <v>1680.0715069674311</v>
      </c>
      <c r="F39" s="42">
        <f>IF(D39="","",IF(E39="","",IF(D39=0,0,IF(E39=0,0,(E39-D39)/D39))))</f>
        <v>2.3977748747657335E-2</v>
      </c>
      <c r="G39" s="43"/>
      <c r="H39" s="47">
        <f>IF(H38="","",H38+H36)</f>
        <v>1290.6250380958099</v>
      </c>
      <c r="I39" s="41">
        <f>I36+I38</f>
        <v>1327.9343438813471</v>
      </c>
      <c r="J39" s="42">
        <f>IF(H39="","",IF(I39="","",IF(H39=0,0,IF(I39=0,0,(I39-H39)/H39))))</f>
        <v>2.8907935832845275E-2</v>
      </c>
      <c r="L39" s="47">
        <f>IF(L38="","",L38+L36)</f>
        <v>1568.3601096193213</v>
      </c>
      <c r="M39" s="41">
        <f>M36+M38</f>
        <v>1504.1782379161064</v>
      </c>
      <c r="N39" s="42">
        <f>IF(L39="","",IF(M39="","",IF(L39=0,0,IF(M39=0,0,(M39-L39)/L39))))</f>
        <v>-4.09229177084805E-2</v>
      </c>
      <c r="P39" s="47">
        <f>IF(P38="","",P38+P36)</f>
        <v>4499.7156313825635</v>
      </c>
      <c r="Q39" s="41">
        <f>Q36+Q38</f>
        <v>4512.1840887648841</v>
      </c>
      <c r="R39" s="42">
        <f>IF(P39="","",IF(Q39="","",IF(P39=0,0,IF(Q39=0,0,(Q39-P39)/P39))))</f>
        <v>2.7709434114816692E-3</v>
      </c>
    </row>
    <row r="40" spans="1:19" ht="15" customHeight="1" x14ac:dyDescent="0.3">
      <c r="A40" s="44"/>
      <c r="D40" s="47"/>
      <c r="E40" s="41"/>
      <c r="F40" s="42"/>
      <c r="G40" s="43"/>
      <c r="H40" s="47"/>
      <c r="I40" s="41"/>
      <c r="J40" s="42"/>
      <c r="L40" s="47"/>
      <c r="M40" s="41"/>
      <c r="N40" s="42"/>
      <c r="P40" s="47"/>
      <c r="Q40" s="41"/>
      <c r="R40" s="42"/>
    </row>
    <row r="41" spans="1:19" ht="15" customHeight="1" x14ac:dyDescent="0.3">
      <c r="A41" s="37" t="s">
        <v>18</v>
      </c>
      <c r="B41" s="38"/>
      <c r="C41" s="48"/>
      <c r="D41" s="47">
        <v>143.68766176283631</v>
      </c>
      <c r="E41" s="41">
        <v>134.04285196283632</v>
      </c>
      <c r="F41" s="42">
        <f>IF(D41="","",IF(E41="","",IF(D41=0,0,IF(E41=0,0,(E41-D41)/D41))))</f>
        <v>-6.7123437612334677E-2</v>
      </c>
      <c r="G41" s="43"/>
      <c r="H41" s="47">
        <v>127.65378639672316</v>
      </c>
      <c r="I41" s="41">
        <v>131.61407869070695</v>
      </c>
      <c r="J41" s="42">
        <f>IF(H41="","",IF(I41="","",IF(H41=0,0,IF(I41=0,0,(I41-H41)/H41))))</f>
        <v>3.1023696247253998E-2</v>
      </c>
      <c r="L41" s="47">
        <v>134.05380105355655</v>
      </c>
      <c r="M41" s="41">
        <v>121.71618671697678</v>
      </c>
      <c r="N41" s="42">
        <f>IF(L41="","",IF(M41="","",IF(L41=0,0,IF(M41=0,0,(M41-L41)/L41))))</f>
        <v>-9.2034796772757749E-2</v>
      </c>
      <c r="P41" s="47">
        <v>405.39524921311602</v>
      </c>
      <c r="Q41" s="41">
        <v>387.37311737052005</v>
      </c>
      <c r="R41" s="42">
        <f>IF(P41="","",IF(Q41="","",IF(P41=0,0,IF(Q41=0,0,(Q41-P41)/P41))))</f>
        <v>-4.4455705580115829E-2</v>
      </c>
    </row>
    <row r="42" spans="1:19" ht="15" customHeight="1" x14ac:dyDescent="0.3">
      <c r="A42" s="44"/>
      <c r="B42" s="45" t="s">
        <v>8</v>
      </c>
      <c r="C42" s="46"/>
      <c r="D42" s="41">
        <f>IF(D41="","",D41+D39)</f>
        <v>1784.4181454302675</v>
      </c>
      <c r="E42" s="41">
        <f>E39+E41</f>
        <v>1814.1143589302674</v>
      </c>
      <c r="F42" s="42">
        <f>IF(D42="","",IF(E42="","",IF(D42=0,0,IF(E42=0,0,(E42-D42)/D42))))</f>
        <v>1.6641958935493448E-2</v>
      </c>
      <c r="G42" s="43"/>
      <c r="H42" s="47">
        <f>IF(H41="","",H41+H39)</f>
        <v>1418.2788244925332</v>
      </c>
      <c r="I42" s="41">
        <f>I39+I41</f>
        <v>1459.5484225720541</v>
      </c>
      <c r="J42" s="42">
        <f>IF(H42="","",IF(I42="","",IF(H42=0,0,IF(I42=0,0,(I42-H42)/H42))))</f>
        <v>2.9098367236983391E-2</v>
      </c>
      <c r="L42" s="47">
        <f>IF(L41="","",L41+L39)</f>
        <v>1702.4139106728778</v>
      </c>
      <c r="M42" s="41">
        <f>M39+M41</f>
        <v>1625.8944246330832</v>
      </c>
      <c r="N42" s="42">
        <f>IF(L42="","",IF(M42="","",IF(L42=0,0,IF(M42=0,0,(M42-L42)/L42))))</f>
        <v>-4.4947639090631229E-2</v>
      </c>
      <c r="P42" s="47">
        <f>IF(P41="","",P41+P39)</f>
        <v>4905.1108805956792</v>
      </c>
      <c r="Q42" s="41">
        <f>Q39+Q41</f>
        <v>4899.5572061354042</v>
      </c>
      <c r="R42" s="42">
        <f>IF(P42="","",IF(Q42="","",IF(P42=0,0,IF(Q42=0,0,(Q42-P42)/P42))))</f>
        <v>-1.1322220017991912E-3</v>
      </c>
    </row>
    <row r="43" spans="1:19" ht="15" customHeight="1" x14ac:dyDescent="0.3">
      <c r="A43" s="44"/>
      <c r="D43" s="47"/>
      <c r="E43" s="41"/>
      <c r="F43" s="42"/>
      <c r="G43" s="43"/>
      <c r="H43" s="47"/>
      <c r="I43" s="41"/>
      <c r="J43" s="42"/>
      <c r="L43" s="47"/>
      <c r="M43" s="41"/>
      <c r="N43" s="42"/>
      <c r="P43" s="47"/>
      <c r="Q43" s="41"/>
      <c r="R43" s="42"/>
    </row>
    <row r="44" spans="1:19" ht="15" customHeight="1" x14ac:dyDescent="0.3">
      <c r="A44" s="37" t="s">
        <v>19</v>
      </c>
      <c r="B44" s="38"/>
      <c r="C44" s="48"/>
      <c r="D44" s="47">
        <v>122.65335689615546</v>
      </c>
      <c r="E44" s="41"/>
      <c r="F44" s="42" t="str">
        <f>IF(D44="","",IF(E44="","",IF(D44=0,0,IF(E44=0,0,(E44-D44)/D44))))</f>
        <v/>
      </c>
      <c r="G44" s="43"/>
      <c r="H44" s="47">
        <v>119.85903887277733</v>
      </c>
      <c r="I44" s="41"/>
      <c r="J44" s="42" t="str">
        <f>IF(H44="","",IF(I44="","",IF(H44=0,0,IF(I44=0,0,(I44-H44)/H44))))</f>
        <v/>
      </c>
      <c r="L44" s="47">
        <v>148.73059530634106</v>
      </c>
      <c r="M44" s="41"/>
      <c r="N44" s="42" t="str">
        <f>IF(L44="","",IF(M44="","",IF(L44=0,0,IF(M44=0,0,(M44-L44)/L44))))</f>
        <v/>
      </c>
      <c r="P44" s="47">
        <v>391.24299107527384</v>
      </c>
      <c r="Q44" s="41"/>
      <c r="R44" s="42" t="str">
        <f>IF(P44="","",IF(Q44="","",IF(P44=0,0,IF(Q44=0,0,(Q44-P44)/P44))))</f>
        <v/>
      </c>
    </row>
    <row r="45" spans="1:19" ht="15" customHeight="1" x14ac:dyDescent="0.3">
      <c r="A45" s="44"/>
      <c r="B45" s="45" t="s">
        <v>8</v>
      </c>
      <c r="C45" s="46"/>
      <c r="D45" s="41">
        <f>IF(D44="","",D44+D42)</f>
        <v>1907.0715023264229</v>
      </c>
      <c r="E45" s="41"/>
      <c r="F45" s="42" t="str">
        <f>IF(D45="","",IF(E45="","",IF(D45=0,0,IF(E45=0,0,(E45-D45)/D45))))</f>
        <v/>
      </c>
      <c r="G45" s="43"/>
      <c r="H45" s="47">
        <f>IF(H44="","",H44+H42)</f>
        <v>1538.1378633653105</v>
      </c>
      <c r="I45" s="41"/>
      <c r="J45" s="42" t="str">
        <f>IF(H45="","",IF(I45="","",IF(H45=0,0,IF(I45=0,0,(I45-H45)/H45))))</f>
        <v/>
      </c>
      <c r="L45" s="47">
        <f>IF(L44="","",L44+L42)</f>
        <v>1851.1445059792188</v>
      </c>
      <c r="M45" s="41"/>
      <c r="N45" s="42" t="str">
        <f>IF(L45="","",IF(M45="","",IF(L45=0,0,IF(M45=0,0,(M45-L45)/L45))))</f>
        <v/>
      </c>
      <c r="P45" s="47">
        <f>IF(P44="","",P44+P42)</f>
        <v>5296.3538716709527</v>
      </c>
      <c r="Q45" s="41"/>
      <c r="R45" s="42" t="str">
        <f>IF(P45="","",IF(Q45="","",IF(P45=0,0,IF(Q45=0,0,(Q45-P45)/P45))))</f>
        <v/>
      </c>
    </row>
    <row r="46" spans="1:19" x14ac:dyDescent="0.3">
      <c r="D46" s="49"/>
      <c r="F46" s="50"/>
      <c r="H46" s="51"/>
      <c r="J46" s="50"/>
      <c r="L46" s="51"/>
      <c r="N46" s="50"/>
      <c r="P46" s="51"/>
      <c r="R46" s="50"/>
    </row>
    <row r="47" spans="1:19" s="59" customFormat="1" ht="24" customHeight="1" x14ac:dyDescent="0.3">
      <c r="A47" s="52" t="s">
        <v>20</v>
      </c>
      <c r="B47" s="53"/>
      <c r="C47" s="54"/>
      <c r="D47" s="55">
        <f>D45</f>
        <v>1907.0715023264229</v>
      </c>
      <c r="E47" s="56"/>
      <c r="F47" s="57" t="str">
        <f>IF(D47="","",IF(E47="","",IF(D47=0,0,IF(E47=0,0,(E47-D47)/D47))))</f>
        <v/>
      </c>
      <c r="G47" s="58"/>
      <c r="H47" s="55">
        <f>H45</f>
        <v>1538.1378633653105</v>
      </c>
      <c r="I47" s="56"/>
      <c r="J47" s="57" t="str">
        <f>IF(H47="","",IF(I47="","",IF(H47=0,0,IF(I47=0,0,(I47-H47)/H47))))</f>
        <v/>
      </c>
      <c r="K47" s="58"/>
      <c r="L47" s="55">
        <f>L45</f>
        <v>1851.1445059792188</v>
      </c>
      <c r="M47" s="56"/>
      <c r="N47" s="57" t="str">
        <f>IF(L47="","",IF(M47="","",IF(L47=0,0,IF(M47=0,0,(M47-L47)/L47))))</f>
        <v/>
      </c>
      <c r="O47" s="58"/>
      <c r="P47" s="55">
        <f>P45</f>
        <v>5296.3538716709527</v>
      </c>
      <c r="Q47" s="56"/>
      <c r="R47" s="57" t="str">
        <f>IF(P47="","",IF(Q47="","",IF(P47=0,0,IF(Q47=0,0,(Q47-P47)/P47))))</f>
        <v/>
      </c>
      <c r="S47" s="58"/>
    </row>
    <row r="48" spans="1:19" x14ac:dyDescent="0.3">
      <c r="D48" s="60"/>
      <c r="E48" s="61"/>
      <c r="F48" s="62"/>
      <c r="G48" s="2"/>
      <c r="H48" s="60"/>
      <c r="I48" s="61"/>
      <c r="J48" s="62"/>
      <c r="K48" s="2"/>
      <c r="L48" s="60"/>
      <c r="M48" s="61"/>
      <c r="N48" s="62"/>
      <c r="O48" s="2"/>
      <c r="P48" s="60"/>
      <c r="Q48" s="61"/>
      <c r="R48" s="62"/>
      <c r="S48" s="2"/>
    </row>
    <row r="49" spans="1:19" s="69" customFormat="1" ht="24.75" customHeight="1" x14ac:dyDescent="0.3">
      <c r="A49" s="63" t="s">
        <v>21</v>
      </c>
      <c r="B49" s="64"/>
      <c r="C49" s="65"/>
      <c r="D49" s="66">
        <f>IF(D47="","",(D47/P47))</f>
        <v>0.36007252319882449</v>
      </c>
      <c r="E49" s="66"/>
      <c r="F49" s="67"/>
      <c r="G49" s="68"/>
      <c r="H49" s="66">
        <f>IF(H47="","",(H47/P47))</f>
        <v>0.2904144814779987</v>
      </c>
      <c r="I49" s="66" t="str">
        <f>IF(I47="","",(I47/Q47))</f>
        <v/>
      </c>
      <c r="J49" s="67"/>
      <c r="K49" s="68"/>
      <c r="L49" s="66">
        <f>IF(L47="","",(L47/P47))</f>
        <v>0.34951299532317676</v>
      </c>
      <c r="M49" s="66" t="str">
        <f>IF(M47="","",(M47/Q47))</f>
        <v/>
      </c>
      <c r="N49" s="67"/>
      <c r="O49" s="68"/>
      <c r="P49" s="66">
        <f>IF(P47="","",(P47/P47))</f>
        <v>1</v>
      </c>
      <c r="Q49" s="66" t="str">
        <f>IF(Q47="","",(Q47/Q47))</f>
        <v/>
      </c>
      <c r="R49" s="67"/>
      <c r="S49" s="68"/>
    </row>
    <row r="50" spans="1:19" x14ac:dyDescent="0.3">
      <c r="A50" s="70" t="s">
        <v>22</v>
      </c>
      <c r="R50" s="6"/>
    </row>
    <row r="51" spans="1:19" x14ac:dyDescent="0.3">
      <c r="A51" s="70" t="s">
        <v>23</v>
      </c>
      <c r="R51" s="6"/>
    </row>
    <row r="52" spans="1:19" x14ac:dyDescent="0.3">
      <c r="A52" s="70" t="s">
        <v>24</v>
      </c>
      <c r="R52" s="6"/>
    </row>
    <row r="53" spans="1:19" x14ac:dyDescent="0.3">
      <c r="A53" s="70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C700-9CCA-4F4D-BB89-1B679C16D86C}">
  <dimension ref="A1"/>
  <sheetViews>
    <sheetView showGridLines="0" zoomScaleNormal="100" workbookViewId="0">
      <selection activeCell="N81" sqref="N81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VIC</vt:lpstr>
      <vt:lpstr>VIC Monthly</vt:lpstr>
      <vt:lpstr>VIC Graphs</vt:lpstr>
      <vt:lpstr>VIC!Print_Area</vt:lpstr>
      <vt:lpstr>'VIC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2025-06-18T05:37:50Z</dcterms:created>
  <dcterms:modified xsi:type="dcterms:W3CDTF">2025-06-18T05:42:06Z</dcterms:modified>
</cp:coreProperties>
</file>