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airyaustralia-my.sharepoint.com/personal/vanessa_fischer_dairyaustralia_com_au/Documents/Documents/_H Drive/"/>
    </mc:Choice>
  </mc:AlternateContent>
  <xr:revisionPtr revIDLastSave="6" documentId="8_{D4CDFEFC-73F7-4EDB-877E-59F1C0F92CE8}" xr6:coauthVersionLast="47" xr6:coauthVersionMax="47" xr10:uidLastSave="{6894D08D-DA08-42CA-A8A1-A7BCEAD1C246}"/>
  <bookViews>
    <workbookView xWindow="-110" yWindow="-110" windowWidth="19420" windowHeight="11500" xr2:uid="{8A737847-3DCA-4C01-9C5E-C8B7B4E735A8}"/>
  </bookViews>
  <sheets>
    <sheet name="Prod Summary" sheetId="1" r:id="rId1"/>
  </sheets>
  <externalReferences>
    <externalReference r:id="rId2"/>
    <externalReference r:id="rId3"/>
    <externalReference r:id="rId4"/>
  </externalReferences>
  <definedNames>
    <definedName name="location" localSheetId="0">'[1]reference data'!$A$21:$B$30</definedName>
    <definedName name="locatio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4" i="1" l="1"/>
  <c r="P44" i="1"/>
  <c r="M44" i="1"/>
  <c r="L44" i="1"/>
  <c r="N44" i="1" s="1"/>
  <c r="I44" i="1"/>
  <c r="H44" i="1"/>
  <c r="J44" i="1" s="1"/>
  <c r="E44" i="1"/>
  <c r="D44" i="1"/>
  <c r="Q41" i="1"/>
  <c r="P41" i="1"/>
  <c r="R41" i="1" s="1"/>
  <c r="M41" i="1"/>
  <c r="L41" i="1"/>
  <c r="N41" i="1" s="1"/>
  <c r="I41" i="1"/>
  <c r="H41" i="1"/>
  <c r="E41" i="1"/>
  <c r="D41" i="1"/>
  <c r="F41" i="1" s="1"/>
  <c r="Q38" i="1"/>
  <c r="P38" i="1"/>
  <c r="M38" i="1"/>
  <c r="L38" i="1"/>
  <c r="I38" i="1"/>
  <c r="H38" i="1"/>
  <c r="E38" i="1"/>
  <c r="D38" i="1"/>
  <c r="Q35" i="1"/>
  <c r="P35" i="1"/>
  <c r="M35" i="1"/>
  <c r="L35" i="1"/>
  <c r="N35" i="1" s="1"/>
  <c r="I35" i="1"/>
  <c r="H35" i="1"/>
  <c r="J35" i="1" s="1"/>
  <c r="E35" i="1"/>
  <c r="D35" i="1"/>
  <c r="Q32" i="1"/>
  <c r="P32" i="1"/>
  <c r="M32" i="1"/>
  <c r="L32" i="1"/>
  <c r="I32" i="1"/>
  <c r="H32" i="1"/>
  <c r="J32" i="1" s="1"/>
  <c r="E32" i="1"/>
  <c r="D32" i="1"/>
  <c r="F32" i="1" s="1"/>
  <c r="Q29" i="1"/>
  <c r="P29" i="1"/>
  <c r="R29" i="1" s="1"/>
  <c r="M29" i="1"/>
  <c r="L29" i="1"/>
  <c r="N29" i="1" s="1"/>
  <c r="I29" i="1"/>
  <c r="H29" i="1"/>
  <c r="E29" i="1"/>
  <c r="D29" i="1"/>
  <c r="Q26" i="1"/>
  <c r="P26" i="1"/>
  <c r="R26" i="1" s="1"/>
  <c r="N26" i="1"/>
  <c r="M26" i="1"/>
  <c r="L26" i="1"/>
  <c r="I26" i="1"/>
  <c r="H26" i="1"/>
  <c r="J26" i="1" s="1"/>
  <c r="E26" i="1"/>
  <c r="D26" i="1"/>
  <c r="F26" i="1" s="1"/>
  <c r="Q23" i="1"/>
  <c r="P23" i="1"/>
  <c r="M23" i="1"/>
  <c r="L23" i="1"/>
  <c r="N23" i="1" s="1"/>
  <c r="I23" i="1"/>
  <c r="H23" i="1"/>
  <c r="E23" i="1"/>
  <c r="D23" i="1"/>
  <c r="Q20" i="1"/>
  <c r="P20" i="1"/>
  <c r="R20" i="1" s="1"/>
  <c r="M20" i="1"/>
  <c r="L20" i="1"/>
  <c r="N20" i="1" s="1"/>
  <c r="I20" i="1"/>
  <c r="H20" i="1"/>
  <c r="E20" i="1"/>
  <c r="D20" i="1"/>
  <c r="F20" i="1" s="1"/>
  <c r="Q17" i="1"/>
  <c r="P17" i="1"/>
  <c r="R17" i="1" s="1"/>
  <c r="M17" i="1"/>
  <c r="L17" i="1"/>
  <c r="I17" i="1"/>
  <c r="H17" i="1"/>
  <c r="E17" i="1"/>
  <c r="D17" i="1"/>
  <c r="Q14" i="1"/>
  <c r="P14" i="1"/>
  <c r="M14" i="1"/>
  <c r="L14" i="1"/>
  <c r="N14" i="1" s="1"/>
  <c r="I14" i="1"/>
  <c r="H14" i="1"/>
  <c r="J14" i="1" s="1"/>
  <c r="E14" i="1"/>
  <c r="D14" i="1"/>
  <c r="Q11" i="1"/>
  <c r="Q12" i="1" s="1"/>
  <c r="P11" i="1"/>
  <c r="R11" i="1" s="1"/>
  <c r="M11" i="1"/>
  <c r="M12" i="1" s="1"/>
  <c r="L11" i="1"/>
  <c r="L12" i="1" s="1"/>
  <c r="I11" i="1"/>
  <c r="I12" i="1" s="1"/>
  <c r="H11" i="1"/>
  <c r="J11" i="1" s="1"/>
  <c r="E11" i="1"/>
  <c r="E12" i="1" s="1"/>
  <c r="D11" i="1"/>
  <c r="D12" i="1" s="1"/>
  <c r="D15" i="1" s="1"/>
  <c r="Q8" i="1"/>
  <c r="P8" i="1"/>
  <c r="M8" i="1"/>
  <c r="L8" i="1"/>
  <c r="I8" i="1"/>
  <c r="H8" i="1"/>
  <c r="E8" i="1"/>
  <c r="D8" i="1"/>
  <c r="Q7" i="1"/>
  <c r="M7" i="1"/>
  <c r="I7" i="1"/>
  <c r="E7" i="1"/>
  <c r="I3" i="1"/>
  <c r="R38" i="1" l="1"/>
  <c r="I15" i="1"/>
  <c r="I18" i="1" s="1"/>
  <c r="I21" i="1" s="1"/>
  <c r="I24" i="1" s="1"/>
  <c r="I27" i="1" s="1"/>
  <c r="I30" i="1" s="1"/>
  <c r="I33" i="1" s="1"/>
  <c r="I36" i="1" s="1"/>
  <c r="I39" i="1" s="1"/>
  <c r="I42" i="1" s="1"/>
  <c r="I45" i="1" s="1"/>
  <c r="I47" i="1" s="1"/>
  <c r="N12" i="1"/>
  <c r="J17" i="1"/>
  <c r="F23" i="1"/>
  <c r="J23" i="1"/>
  <c r="J38" i="1"/>
  <c r="F44" i="1"/>
  <c r="F29" i="1"/>
  <c r="E15" i="1"/>
  <c r="E18" i="1" s="1"/>
  <c r="E21" i="1" s="1"/>
  <c r="E24" i="1" s="1"/>
  <c r="E27" i="1" s="1"/>
  <c r="E30" i="1" s="1"/>
  <c r="E33" i="1" s="1"/>
  <c r="E36" i="1" s="1"/>
  <c r="E39" i="1" s="1"/>
  <c r="E42" i="1" s="1"/>
  <c r="E45" i="1" s="1"/>
  <c r="E47" i="1" s="1"/>
  <c r="F15" i="1"/>
  <c r="F11" i="1"/>
  <c r="M15" i="1"/>
  <c r="M18" i="1" s="1"/>
  <c r="M21" i="1" s="1"/>
  <c r="M24" i="1" s="1"/>
  <c r="M27" i="1" s="1"/>
  <c r="M30" i="1" s="1"/>
  <c r="R32" i="1"/>
  <c r="N38" i="1"/>
  <c r="Q15" i="1"/>
  <c r="F35" i="1"/>
  <c r="D18" i="1"/>
  <c r="F12" i="1"/>
  <c r="P12" i="1"/>
  <c r="P15" i="1" s="1"/>
  <c r="P18" i="1" s="1"/>
  <c r="F14" i="1"/>
  <c r="N17" i="1"/>
  <c r="M33" i="1"/>
  <c r="M36" i="1" s="1"/>
  <c r="M39" i="1" s="1"/>
  <c r="M42" i="1" s="1"/>
  <c r="M45" i="1" s="1"/>
  <c r="M47" i="1" s="1"/>
  <c r="R14" i="1"/>
  <c r="R35" i="1"/>
  <c r="F17" i="1"/>
  <c r="N32" i="1"/>
  <c r="F38" i="1"/>
  <c r="J20" i="1"/>
  <c r="J41" i="1"/>
  <c r="J29" i="1"/>
  <c r="R44" i="1"/>
  <c r="L15" i="1"/>
  <c r="H12" i="1"/>
  <c r="N11" i="1"/>
  <c r="R23" i="1"/>
  <c r="F18" i="1" l="1"/>
  <c r="R12" i="1"/>
  <c r="R15" i="1"/>
  <c r="Q18" i="1"/>
  <c r="Q21" i="1" s="1"/>
  <c r="Q24" i="1" s="1"/>
  <c r="Q27" i="1" s="1"/>
  <c r="Q30" i="1" s="1"/>
  <c r="Q33" i="1" s="1"/>
  <c r="Q36" i="1" s="1"/>
  <c r="Q39" i="1" s="1"/>
  <c r="Q42" i="1" s="1"/>
  <c r="Q45" i="1" s="1"/>
  <c r="Q47" i="1" s="1"/>
  <c r="D21" i="1"/>
  <c r="D24" i="1" s="1"/>
  <c r="F21" i="1"/>
  <c r="L18" i="1"/>
  <c r="N15" i="1"/>
  <c r="P21" i="1"/>
  <c r="R18" i="1"/>
  <c r="J12" i="1"/>
  <c r="H15" i="1"/>
  <c r="H18" i="1" l="1"/>
  <c r="J15" i="1"/>
  <c r="R21" i="1"/>
  <c r="P24" i="1"/>
  <c r="L21" i="1"/>
  <c r="N18" i="1"/>
  <c r="D27" i="1"/>
  <c r="F24" i="1"/>
  <c r="F27" i="1" l="1"/>
  <c r="D30" i="1"/>
  <c r="L24" i="1"/>
  <c r="N21" i="1"/>
  <c r="R24" i="1"/>
  <c r="P27" i="1"/>
  <c r="H21" i="1"/>
  <c r="J18" i="1"/>
  <c r="J21" i="1" l="1"/>
  <c r="H24" i="1"/>
  <c r="R27" i="1"/>
  <c r="P30" i="1"/>
  <c r="N24" i="1"/>
  <c r="L27" i="1"/>
  <c r="F30" i="1"/>
  <c r="D33" i="1"/>
  <c r="N27" i="1" l="1"/>
  <c r="L30" i="1"/>
  <c r="F33" i="1"/>
  <c r="D36" i="1"/>
  <c r="R30" i="1"/>
  <c r="P33" i="1"/>
  <c r="J24" i="1"/>
  <c r="H27" i="1"/>
  <c r="J27" i="1" l="1"/>
  <c r="H30" i="1"/>
  <c r="N30" i="1"/>
  <c r="L33" i="1"/>
  <c r="P36" i="1"/>
  <c r="R33" i="1"/>
  <c r="F36" i="1"/>
  <c r="D39" i="1"/>
  <c r="F39" i="1" l="1"/>
  <c r="D42" i="1"/>
  <c r="R36" i="1"/>
  <c r="P39" i="1"/>
  <c r="N33" i="1"/>
  <c r="L36" i="1"/>
  <c r="J30" i="1"/>
  <c r="H33" i="1"/>
  <c r="N36" i="1" l="1"/>
  <c r="L39" i="1"/>
  <c r="D45" i="1"/>
  <c r="F42" i="1"/>
  <c r="J33" i="1"/>
  <c r="H36" i="1"/>
  <c r="P42" i="1"/>
  <c r="R39" i="1"/>
  <c r="J36" i="1" l="1"/>
  <c r="H39" i="1"/>
  <c r="N39" i="1"/>
  <c r="L42" i="1"/>
  <c r="R42" i="1"/>
  <c r="P45" i="1"/>
  <c r="D47" i="1"/>
  <c r="F47" i="1" s="1"/>
  <c r="F45" i="1"/>
  <c r="N42" i="1" l="1"/>
  <c r="L45" i="1"/>
  <c r="H42" i="1"/>
  <c r="J39" i="1"/>
  <c r="P47" i="1"/>
  <c r="R47" i="1" s="1"/>
  <c r="R45" i="1"/>
  <c r="N45" i="1" l="1"/>
  <c r="L47" i="1"/>
  <c r="N47" i="1" s="1"/>
  <c r="J42" i="1"/>
  <c r="H45" i="1"/>
  <c r="J45" i="1" l="1"/>
  <c r="H47" i="1"/>
  <c r="J47" i="1" s="1"/>
</calcChain>
</file>

<file path=xl/sharedStrings.xml><?xml version="1.0" encoding="utf-8"?>
<sst xmlns="http://schemas.openxmlformats.org/spreadsheetml/2006/main" count="36" uniqueCount="22">
  <si>
    <t>Manufactured dairy products production report</t>
  </si>
  <si>
    <t>(tonnes)</t>
  </si>
  <si>
    <t>Var%</t>
  </si>
  <si>
    <t>July</t>
  </si>
  <si>
    <t>YTD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</si>
  <si>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</si>
  <si>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</si>
  <si>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</si>
  <si>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</si>
  <si>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</si>
  <si>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</si>
  <si>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</si>
  <si>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</si>
  <si>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</si>
  <si>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</si>
  <si>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</si>
  <si>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Year Total</t>
  </si>
  <si>
    <r>
      <t xml:space="preserve">Please note: </t>
    </r>
    <r>
      <rPr>
        <sz val="8"/>
        <rFont val="Verdana"/>
        <family val="2"/>
      </rPr>
      <t xml:space="preserve">Dairy Australia has completed a review of the manufactured production dataset. As such, retrospective revisions have been applied and some reports have been condensed to maintain </t>
    </r>
  </si>
  <si>
    <t>data confidentiality and integrity. Please contact dairystats@dairyaustralia.com.au for any enquiries.</t>
  </si>
  <si>
    <t>Produced by the Economics, Data and Insights team at Dairy Australia</t>
  </si>
  <si>
    <t>Source: Dairy Manufacturers</t>
  </si>
  <si>
    <t>As these reports contain data based on voluntary direct reporting from manufacturers, retrospective adjustments are possible if new or revised data is received.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</si>
</sst>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0.0%"/>
  </numFmts>
  <fonts count="11" x14ac:knownFonts="1">
    <font>
      <sz val="10"/>
      <name val="Verdana"/>
      <family val="2"/>
    </font>
    <font>
      <sz val="10"/>
      <name val="Verdana"/>
      <family val="2"/>
    </font>
    <font>
      <sz val="10"/>
      <color indexed="18"/>
      <name val="Verdana"/>
      <family val="2"/>
    </font>
    <font>
      <b/>
      <sz val="14"/>
      <color indexed="18"/>
      <name val="Verdana"/>
      <family val="2"/>
    </font>
    <font>
      <b/>
      <sz val="18"/>
      <color indexed="18"/>
      <name val="Verdana"/>
      <family val="2"/>
    </font>
    <font>
      <b/>
      <sz val="10"/>
      <color indexed="18"/>
      <name val="Verdana"/>
      <family val="2"/>
    </font>
    <font>
      <b/>
      <sz val="12"/>
      <color indexed="18"/>
      <name val="Verdana"/>
      <family val="2"/>
    </font>
    <font>
      <b/>
      <sz val="11"/>
      <color indexed="18"/>
      <name val="Verdana"/>
      <family val="2"/>
    </font>
    <font>
      <sz val="8"/>
      <color indexed="18"/>
      <name val="Verdana"/>
      <family val="2"/>
    </font>
    <font>
      <b/>
      <sz val="8"/>
      <name val="Verdana"/>
      <family val="2"/>
    </font>
    <font>
      <sz val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15">
    <border>
      <left/>
      <right/>
      <top/>
      <bottom/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/>
      <bottom/>
      <diagonal/>
    </border>
    <border>
      <left/>
      <right style="thin">
        <color indexed="18"/>
      </right>
      <top/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64"/>
      </left>
      <right/>
      <top style="thin">
        <color indexed="1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18"/>
      </top>
      <bottom style="thin">
        <color indexed="18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67">
    <xf numFmtId="0" fontId="0" fillId="0" borderId="0" xfId="0"/>
    <xf numFmtId="0" fontId="2" fillId="0" borderId="0" xfId="3" applyFont="1"/>
    <xf numFmtId="0" fontId="2" fillId="0" borderId="0" xfId="3" applyFont="1" applyAlignment="1">
      <alignment horizontal="right"/>
    </xf>
    <xf numFmtId="164" fontId="2" fillId="2" borderId="0" xfId="3" applyNumberFormat="1" applyFont="1" applyFill="1"/>
    <xf numFmtId="165" fontId="2" fillId="2" borderId="0" xfId="3" applyNumberFormat="1" applyFont="1" applyFill="1"/>
    <xf numFmtId="0" fontId="2" fillId="2" borderId="0" xfId="3" applyFont="1" applyFill="1"/>
    <xf numFmtId="164" fontId="2" fillId="0" borderId="0" xfId="3" applyNumberFormat="1" applyFont="1"/>
    <xf numFmtId="165" fontId="2" fillId="0" borderId="0" xfId="3" applyNumberFormat="1" applyFont="1"/>
    <xf numFmtId="165" fontId="3" fillId="2" borderId="0" xfId="3" applyNumberFormat="1" applyFont="1" applyFill="1" applyAlignment="1">
      <alignment horizontal="center"/>
    </xf>
    <xf numFmtId="0" fontId="4" fillId="2" borderId="0" xfId="3" applyFont="1" applyFill="1" applyAlignment="1">
      <alignment horizontal="center"/>
    </xf>
    <xf numFmtId="165" fontId="5" fillId="2" borderId="0" xfId="3" applyNumberFormat="1" applyFont="1" applyFill="1" applyAlignment="1">
      <alignment horizontal="center"/>
    </xf>
    <xf numFmtId="165" fontId="5" fillId="0" borderId="0" xfId="3" applyNumberFormat="1" applyFont="1" applyAlignment="1">
      <alignment horizontal="center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 applyAlignment="1">
      <alignment horizontal="right"/>
    </xf>
    <xf numFmtId="164" fontId="5" fillId="0" borderId="1" xfId="3" applyNumberFormat="1" applyFont="1" applyBorder="1" applyAlignment="1">
      <alignment horizontal="center"/>
    </xf>
    <xf numFmtId="164" fontId="5" fillId="0" borderId="2" xfId="3" applyNumberFormat="1" applyFont="1" applyBorder="1" applyAlignment="1">
      <alignment horizontal="center"/>
    </xf>
    <xf numFmtId="165" fontId="5" fillId="0" borderId="3" xfId="3" applyNumberFormat="1" applyFont="1" applyBorder="1" applyAlignment="1">
      <alignment horizontal="center"/>
    </xf>
    <xf numFmtId="0" fontId="2" fillId="0" borderId="0" xfId="3" applyFont="1" applyAlignment="1">
      <alignment horizontal="center"/>
    </xf>
    <xf numFmtId="164" fontId="7" fillId="0" borderId="4" xfId="3" applyNumberFormat="1" applyFont="1" applyBorder="1" applyAlignment="1">
      <alignment horizontal="right"/>
    </xf>
    <xf numFmtId="164" fontId="7" fillId="0" borderId="0" xfId="3" applyNumberFormat="1" applyFont="1" applyAlignment="1">
      <alignment horizontal="right"/>
    </xf>
    <xf numFmtId="165" fontId="7" fillId="0" borderId="5" xfId="3" applyNumberFormat="1" applyFont="1" applyBorder="1" applyAlignment="1">
      <alignment horizontal="right"/>
    </xf>
    <xf numFmtId="0" fontId="7" fillId="0" borderId="0" xfId="3" applyFont="1" applyAlignment="1">
      <alignment horizontal="right"/>
    </xf>
    <xf numFmtId="0" fontId="8" fillId="0" borderId="0" xfId="3" applyFont="1" applyAlignment="1">
      <alignment horizontal="center"/>
    </xf>
    <xf numFmtId="0" fontId="8" fillId="0" borderId="0" xfId="3" applyFont="1" applyAlignment="1">
      <alignment horizontal="right"/>
    </xf>
    <xf numFmtId="164" fontId="8" fillId="0" borderId="6" xfId="3" applyNumberFormat="1" applyFont="1" applyBorder="1" applyAlignment="1">
      <alignment horizontal="center"/>
    </xf>
    <xf numFmtId="164" fontId="8" fillId="0" borderId="7" xfId="3" applyNumberFormat="1" applyFont="1" applyBorder="1" applyAlignment="1">
      <alignment horizontal="center"/>
    </xf>
    <xf numFmtId="165" fontId="8" fillId="0" borderId="8" xfId="3" applyNumberFormat="1" applyFont="1" applyBorder="1" applyAlignment="1">
      <alignment horizontal="center"/>
    </xf>
    <xf numFmtId="0" fontId="8" fillId="0" borderId="0" xfId="3" quotePrefix="1" applyFont="1" applyAlignment="1">
      <alignment horizontal="center"/>
    </xf>
    <xf numFmtId="164" fontId="2" fillId="0" borderId="9" xfId="3" quotePrefix="1" applyNumberFormat="1" applyFont="1" applyBorder="1" applyAlignment="1">
      <alignment horizontal="center"/>
    </xf>
    <xf numFmtId="164" fontId="2" fillId="0" borderId="10" xfId="3" quotePrefix="1" applyNumberFormat="1" applyFont="1" applyBorder="1" applyAlignment="1">
      <alignment horizontal="center"/>
    </xf>
    <xf numFmtId="165" fontId="2" fillId="0" borderId="11" xfId="3" quotePrefix="1" applyNumberFormat="1" applyFont="1" applyBorder="1" applyAlignment="1">
      <alignment horizontal="center"/>
    </xf>
    <xf numFmtId="0" fontId="2" fillId="0" borderId="0" xfId="3" quotePrefix="1" applyFont="1" applyAlignment="1">
      <alignment horizontal="center"/>
    </xf>
    <xf numFmtId="164" fontId="2" fillId="0" borderId="9" xfId="3" applyNumberFormat="1" applyFont="1" applyBorder="1" applyAlignment="1">
      <alignment horizontal="center"/>
    </xf>
    <xf numFmtId="164" fontId="2" fillId="0" borderId="10" xfId="3" applyNumberFormat="1" applyFont="1" applyBorder="1" applyAlignment="1">
      <alignment horizontal="center"/>
    </xf>
    <xf numFmtId="165" fontId="2" fillId="0" borderId="11" xfId="3" applyNumberFormat="1" applyFont="1" applyBorder="1" applyAlignment="1">
      <alignment horizontal="center"/>
    </xf>
    <xf numFmtId="164" fontId="2" fillId="0" borderId="12" xfId="3" applyNumberFormat="1" applyFont="1" applyBorder="1" applyAlignment="1">
      <alignment horizontal="center"/>
    </xf>
    <xf numFmtId="0" fontId="5" fillId="2" borderId="1" xfId="3" applyFont="1" applyFill="1" applyBorder="1"/>
    <xf numFmtId="0" fontId="2" fillId="2" borderId="2" xfId="3" applyFont="1" applyFill="1" applyBorder="1" applyAlignment="1">
      <alignment horizontal="right"/>
    </xf>
    <xf numFmtId="0" fontId="2" fillId="2" borderId="3" xfId="3" applyFont="1" applyFill="1" applyBorder="1"/>
    <xf numFmtId="3" fontId="2" fillId="0" borderId="4" xfId="1" applyNumberFormat="1" applyFont="1" applyFill="1" applyBorder="1"/>
    <xf numFmtId="3" fontId="2" fillId="0" borderId="0" xfId="1" applyNumberFormat="1" applyFont="1" applyFill="1" applyBorder="1"/>
    <xf numFmtId="165" fontId="2" fillId="0" borderId="5" xfId="2" applyNumberFormat="1" applyFont="1" applyFill="1" applyBorder="1"/>
    <xf numFmtId="165" fontId="2" fillId="0" borderId="0" xfId="2" applyNumberFormat="1" applyFont="1" applyFill="1" applyBorder="1"/>
    <xf numFmtId="3" fontId="2" fillId="0" borderId="4" xfId="3" applyNumberFormat="1" applyFont="1" applyBorder="1"/>
    <xf numFmtId="3" fontId="2" fillId="0" borderId="0" xfId="3" applyNumberFormat="1" applyFont="1"/>
    <xf numFmtId="3" fontId="2" fillId="0" borderId="13" xfId="3" applyNumberFormat="1" applyFont="1" applyBorder="1"/>
    <xf numFmtId="0" fontId="5" fillId="0" borderId="0" xfId="3" applyFont="1"/>
    <xf numFmtId="0" fontId="2" fillId="0" borderId="1" xfId="3" applyFont="1" applyBorder="1" applyAlignment="1">
      <alignment horizontal="right"/>
    </xf>
    <xf numFmtId="0" fontId="2" fillId="0" borderId="3" xfId="3" applyFont="1" applyBorder="1"/>
    <xf numFmtId="165" fontId="2" fillId="0" borderId="5" xfId="3" applyNumberFormat="1" applyFont="1" applyBorder="1"/>
    <xf numFmtId="0" fontId="5" fillId="2" borderId="1" xfId="3" applyFont="1" applyFill="1" applyBorder="1" applyAlignment="1">
      <alignment horizontal="center" vertical="center"/>
    </xf>
    <xf numFmtId="0" fontId="2" fillId="2" borderId="2" xfId="3" applyFont="1" applyFill="1" applyBorder="1" applyAlignment="1">
      <alignment horizontal="right" vertical="center"/>
    </xf>
    <xf numFmtId="0" fontId="2" fillId="2" borderId="3" xfId="3" applyFont="1" applyFill="1" applyBorder="1" applyAlignment="1">
      <alignment horizontal="center" vertical="center"/>
    </xf>
    <xf numFmtId="3" fontId="2" fillId="0" borderId="1" xfId="3" applyNumberFormat="1" applyFont="1" applyBorder="1" applyAlignment="1">
      <alignment horizontal="right" vertical="center"/>
    </xf>
    <xf numFmtId="3" fontId="2" fillId="0" borderId="2" xfId="3" applyNumberFormat="1" applyFont="1" applyBorder="1" applyAlignment="1">
      <alignment horizontal="right" vertical="center"/>
    </xf>
    <xf numFmtId="165" fontId="2" fillId="0" borderId="3" xfId="3" applyNumberFormat="1" applyFont="1" applyBorder="1" applyAlignment="1">
      <alignment horizontal="right" vertical="center"/>
    </xf>
    <xf numFmtId="0" fontId="2" fillId="0" borderId="0" xfId="3" applyFont="1" applyAlignment="1">
      <alignment horizontal="right" vertical="center"/>
    </xf>
    <xf numFmtId="3" fontId="2" fillId="0" borderId="14" xfId="3" applyNumberFormat="1" applyFont="1" applyBorder="1" applyAlignment="1">
      <alignment horizontal="right" vertical="center"/>
    </xf>
    <xf numFmtId="0" fontId="2" fillId="0" borderId="0" xfId="3" applyFont="1" applyAlignment="1">
      <alignment horizontal="center" vertical="center"/>
    </xf>
    <xf numFmtId="0" fontId="9" fillId="0" borderId="0" xfId="0" applyFont="1"/>
    <xf numFmtId="164" fontId="10" fillId="0" borderId="0" xfId="0" applyNumberFormat="1" applyFont="1" applyAlignment="1">
      <alignment horizontal="left" vertical="center" wrapText="1"/>
    </xf>
    <xf numFmtId="164" fontId="10" fillId="0" borderId="0" xfId="0" applyNumberFormat="1" applyFont="1" applyAlignment="1">
      <alignment horizontal="left" vertical="center"/>
    </xf>
    <xf numFmtId="0" fontId="10" fillId="0" borderId="0" xfId="0" applyFont="1"/>
    <xf numFmtId="164" fontId="4" fillId="2" borderId="0" xfId="3" applyNumberFormat="1" applyFont="1" applyFill="1" applyAlignment="1">
      <alignment horizontal="center"/>
    </xf>
    <xf numFmtId="164" fontId="10" fillId="0" borderId="0" xfId="0" applyNumberFormat="1" applyFont="1" applyAlignment="1">
      <alignment horizontal="left" vertical="center"/>
    </xf>
    <xf numFmtId="0" fontId="10" fillId="0" borderId="0" xfId="3" applyFont="1" applyAlignment="1">
      <alignment horizontal="left" vertical="center"/>
    </xf>
  </cellXfs>
  <cellStyles count="4">
    <cellStyle name="Comma" xfId="1" builtinId="3"/>
    <cellStyle name="Normal" xfId="0" builtinId="0"/>
    <cellStyle name="Normal_MilkSales_National" xfId="3" xr:uid="{692E3C75-C346-47A1-86C3-B45CE991D7E7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28575</xdr:colOff>
      <xdr:row>0</xdr:row>
      <xdr:rowOff>5834</xdr:rowOff>
    </xdr:from>
    <xdr:to>
      <xdr:col>17</xdr:col>
      <xdr:colOff>612511</xdr:colOff>
      <xdr:row>5</xdr:row>
      <xdr:rowOff>2917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E01D46-DEEF-4E8D-82FA-3F7646B17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8975" y="5834"/>
          <a:ext cx="2095236" cy="11464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vfischer\Local%20Settings\Temporary%20Internet%20Files\Content.Outlook\JR1TZQ1I\MilkSales_National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IDG\Import%20Files\Manufactured%20Production\ProductionInclInfantPowdersv2.xlsx" TargetMode="External"/><Relationship Id="rId1" Type="http://schemas.openxmlformats.org/officeDocument/2006/relationships/externalLinkPath" Target="file:///W:\IDG\Import%20Files\Manufactured%20Production\ProductionInclInfantPowdersv2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IDG\Import%20Files\Manufactured%20Production\Manufactured%20Production%20Report.xlsx" TargetMode="External"/><Relationship Id="rId1" Type="http://schemas.openxmlformats.org/officeDocument/2006/relationships/externalLinkPath" Target="file:///W:\IDG\Import%20Files\Manufactured%20Production\Manufactured%20Production%20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REPORT BrandGeneric"/>
      <sheetName val="Sheet1"/>
      <sheetName val="MAIN REPORT State"/>
      <sheetName val="MAIN REPORT Type"/>
      <sheetName val="error check BrandGeneric"/>
      <sheetName val="error check State"/>
      <sheetName val="error check Type"/>
      <sheetName val="sourcedata MONTHLY"/>
      <sheetName val="sourcedata YTD"/>
      <sheetName val="sourcedata STATE"/>
      <sheetName val="sourcedata TYPE"/>
      <sheetName val="reference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>
        <row r="21">
          <cell r="A21" t="str">
            <v>Australia</v>
          </cell>
          <cell r="B21" t="str">
            <v>NATIONAL</v>
          </cell>
        </row>
        <row r="22">
          <cell r="A22" t="str">
            <v>Australia VIC</v>
          </cell>
          <cell r="B22" t="str">
            <v>VICTORIA</v>
          </cell>
        </row>
        <row r="23">
          <cell r="A23" t="str">
            <v>Australia NSW</v>
          </cell>
          <cell r="B23" t="str">
            <v>NEW SOUTH WALES</v>
          </cell>
        </row>
        <row r="24">
          <cell r="A24" t="str">
            <v>Australia QLD</v>
          </cell>
          <cell r="B24" t="str">
            <v>QUEENSLAND</v>
          </cell>
        </row>
        <row r="25">
          <cell r="A25" t="str">
            <v>Australia TAS</v>
          </cell>
          <cell r="B25" t="str">
            <v>TASMANIA</v>
          </cell>
        </row>
        <row r="26">
          <cell r="A26" t="str">
            <v>Australia SA</v>
          </cell>
          <cell r="B26" t="str">
            <v>SOUTH AUSTRALIA</v>
          </cell>
        </row>
        <row r="27">
          <cell r="A27" t="str">
            <v>Australia ACT</v>
          </cell>
          <cell r="B27" t="str">
            <v>ACT</v>
          </cell>
        </row>
        <row r="28">
          <cell r="A28" t="str">
            <v>Australia NT</v>
          </cell>
          <cell r="B28" t="str">
            <v>NORTHERN TERRITORY</v>
          </cell>
        </row>
        <row r="29">
          <cell r="A29" t="str">
            <v>Australia WA</v>
          </cell>
          <cell r="B29" t="str">
            <v>WESTERN AUSTRALIA</v>
          </cell>
        </row>
        <row r="30">
          <cell r="A30" t="str">
            <v>Australia Unknown</v>
          </cell>
          <cell r="B30" t="str">
            <v>UNKNOWN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duction Summary"/>
      <sheetName val="Production Summary Data"/>
      <sheetName val="Cheese Type"/>
      <sheetName val="Cheese Type Data"/>
      <sheetName val="Cheese State"/>
      <sheetName val="Cheese State Data"/>
      <sheetName val="Compatibility Report"/>
    </sheetNames>
    <sheetDataSet>
      <sheetData sheetId="0"/>
      <sheetData sheetId="1">
        <row r="3">
          <cell r="A3">
            <v>45108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d Summary Without Cream"/>
      <sheetName val="Prod Summary With Cream"/>
      <sheetName val="Production Summary Data"/>
      <sheetName val="Compatibility Report"/>
    </sheetNames>
    <sheetDataSet>
      <sheetData sheetId="0"/>
      <sheetData sheetId="1"/>
      <sheetData sheetId="2">
        <row r="2">
          <cell r="B2" t="str">
            <v>Butter</v>
          </cell>
          <cell r="D2" t="str">
            <v>SMP</v>
          </cell>
          <cell r="F2" t="str">
            <v>Cheese</v>
          </cell>
          <cell r="G2" t="str">
            <v>WMP</v>
          </cell>
        </row>
        <row r="3">
          <cell r="B3">
            <v>1928.163</v>
          </cell>
          <cell r="D3">
            <v>9531.0419999999995</v>
          </cell>
          <cell r="F3">
            <v>29175.088488080059</v>
          </cell>
          <cell r="G3">
            <v>1684.1977999900002</v>
          </cell>
          <cell r="I3">
            <v>45108</v>
          </cell>
        </row>
        <row r="4">
          <cell r="B4">
            <v>2267.1447150000004</v>
          </cell>
          <cell r="D4">
            <v>10745.825000000001</v>
          </cell>
          <cell r="F4">
            <v>35318.588447710048</v>
          </cell>
          <cell r="G4">
            <v>593.50740000000008</v>
          </cell>
        </row>
        <row r="5">
          <cell r="B5">
            <v>3283.5517089999998</v>
          </cell>
          <cell r="D5">
            <v>16704.142</v>
          </cell>
          <cell r="F5">
            <v>42747.273905120019</v>
          </cell>
          <cell r="G5">
            <v>1239.3463999900002</v>
          </cell>
        </row>
        <row r="6">
          <cell r="B6">
            <v>4393.0035719999996</v>
          </cell>
          <cell r="D6">
            <v>18234.557000000001</v>
          </cell>
          <cell r="F6">
            <v>43575.824211160041</v>
          </cell>
          <cell r="G6">
            <v>2486.6693999900008</v>
          </cell>
        </row>
        <row r="7">
          <cell r="B7">
            <v>5650.3442859999996</v>
          </cell>
          <cell r="D7">
            <v>20043.417000000001</v>
          </cell>
          <cell r="F7">
            <v>45067.354164539996</v>
          </cell>
          <cell r="G7">
            <v>1768.672</v>
          </cell>
        </row>
        <row r="8">
          <cell r="B8">
            <v>4221.3827140000003</v>
          </cell>
          <cell r="D8">
            <v>19122.453000000001</v>
          </cell>
          <cell r="F8">
            <v>50398.71226934997</v>
          </cell>
          <cell r="G8">
            <v>1591.4779999999998</v>
          </cell>
        </row>
        <row r="9">
          <cell r="B9">
            <v>2993.4857139999995</v>
          </cell>
          <cell r="D9">
            <v>15365.628000000002</v>
          </cell>
          <cell r="F9">
            <v>37016.467970250022</v>
          </cell>
          <cell r="G9">
            <v>1997.3413999800002</v>
          </cell>
        </row>
        <row r="10">
          <cell r="B10">
            <v>2987.5521429999999</v>
          </cell>
          <cell r="D10">
            <v>12004.744000000002</v>
          </cell>
          <cell r="F10">
            <v>29234.872969480017</v>
          </cell>
          <cell r="G10">
            <v>889.46399999000005</v>
          </cell>
        </row>
        <row r="11">
          <cell r="B11">
            <v>1704.1881420000002</v>
          </cell>
          <cell r="D11">
            <v>8730.3580000000002</v>
          </cell>
          <cell r="F11">
            <v>33600.800139349987</v>
          </cell>
          <cell r="G11">
            <v>1917.2865999799999</v>
          </cell>
        </row>
        <row r="12">
          <cell r="B12">
            <v>1785.1175720000008</v>
          </cell>
          <cell r="D12">
            <v>9887.9880000000012</v>
          </cell>
          <cell r="F12">
            <v>38234.002418960023</v>
          </cell>
          <cell r="G12">
            <v>1570.6239999899999</v>
          </cell>
        </row>
        <row r="13">
          <cell r="B13">
            <v>3360.4734279999998</v>
          </cell>
          <cell r="D13">
            <v>12337.955</v>
          </cell>
          <cell r="F13">
            <v>34843.066908139917</v>
          </cell>
          <cell r="G13">
            <v>2860.0063999899999</v>
          </cell>
        </row>
        <row r="14">
          <cell r="B14">
            <v>2445.058</v>
          </cell>
          <cell r="D14">
            <v>11329.364000000001</v>
          </cell>
          <cell r="F14">
            <v>28899.90151213999</v>
          </cell>
          <cell r="G14">
            <v>2613.8106999800002</v>
          </cell>
        </row>
        <row r="15">
          <cell r="B15">
            <v>1674.191286</v>
          </cell>
          <cell r="D15">
            <v>9498.0430000000015</v>
          </cell>
          <cell r="F15">
            <v>30942.94958309002</v>
          </cell>
          <cell r="G15">
            <v>1985.0658666465999</v>
          </cell>
        </row>
        <row r="16">
          <cell r="B16">
            <v>2471.4002859999996</v>
          </cell>
          <cell r="D16">
            <v>13988.974</v>
          </cell>
          <cell r="F16">
            <v>33538.112217149959</v>
          </cell>
          <cell r="G16">
            <v>1169.2350666266002</v>
          </cell>
        </row>
        <row r="17">
          <cell r="B17">
            <v>4302.9503929999992</v>
          </cell>
          <cell r="D17">
            <v>18481.881000000001</v>
          </cell>
          <cell r="F17">
            <v>32564.263254760004</v>
          </cell>
          <cell r="G17">
            <v>2268.9716666265999</v>
          </cell>
        </row>
        <row r="18">
          <cell r="B18">
            <v>4894.6730709999993</v>
          </cell>
          <cell r="D18">
            <v>23673.058999999997</v>
          </cell>
          <cell r="F18">
            <v>37286.323947289922</v>
          </cell>
          <cell r="G18">
            <v>2723.2638666265998</v>
          </cell>
        </row>
        <row r="19">
          <cell r="B19">
            <v>5091.6245709999994</v>
          </cell>
          <cell r="D19">
            <v>22301.927000000003</v>
          </cell>
          <cell r="F19">
            <v>45570.20215465995</v>
          </cell>
          <cell r="G19">
            <v>2331.3122666266004</v>
          </cell>
        </row>
        <row r="20">
          <cell r="B20">
            <v>4500.1285719999996</v>
          </cell>
          <cell r="D20">
            <v>17675.207999999999</v>
          </cell>
          <cell r="F20">
            <v>44463.918692219973</v>
          </cell>
          <cell r="G20">
            <v>3784.3134666665997</v>
          </cell>
        </row>
        <row r="21">
          <cell r="B21">
            <v>3172.0480000000002</v>
          </cell>
          <cell r="D21">
            <v>14473.470000000001</v>
          </cell>
          <cell r="F21">
            <v>39392.438259080023</v>
          </cell>
          <cell r="G21">
            <v>1720.8144666365999</v>
          </cell>
        </row>
        <row r="22">
          <cell r="B22">
            <v>2343.4989999999998</v>
          </cell>
          <cell r="D22">
            <v>9944.85395117187</v>
          </cell>
          <cell r="F22">
            <v>35651.822169957421</v>
          </cell>
          <cell r="G22">
            <v>1639.5298666466001</v>
          </cell>
        </row>
        <row r="23">
          <cell r="B23">
            <v>2469.2470350000003</v>
          </cell>
          <cell r="D23">
            <v>9606.6519999999982</v>
          </cell>
          <cell r="F23">
            <v>35145.607449930038</v>
          </cell>
          <cell r="G23">
            <v>1848.8596666665999</v>
          </cell>
        </row>
        <row r="24">
          <cell r="B24">
            <v>2546.7427149999999</v>
          </cell>
          <cell r="D24">
            <v>8667.7693330000002</v>
          </cell>
          <cell r="F24">
            <v>37464.397778900049</v>
          </cell>
          <cell r="G24">
            <v>2874.9960666565999</v>
          </cell>
        </row>
        <row r="25">
          <cell r="B25">
            <v>3351.6798560000002</v>
          </cell>
          <cell r="D25">
            <v>10808.601333000001</v>
          </cell>
          <cell r="F25">
            <v>33264.176947820037</v>
          </cell>
          <cell r="G25">
            <v>2552.3728666266002</v>
          </cell>
        </row>
        <row r="26">
          <cell r="B26">
            <v>3810.7262860000001</v>
          </cell>
          <cell r="D26">
            <v>11593.602332999997</v>
          </cell>
          <cell r="F26">
            <v>24784.214183720029</v>
          </cell>
          <cell r="G26">
            <v>2827.4706666465995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A4D4D-5662-42B8-85BF-3DD8B15AB676}">
  <sheetPr>
    <pageSetUpPr fitToPage="1"/>
  </sheetPr>
  <dimension ref="A1:R52"/>
  <sheetViews>
    <sheetView tabSelected="1" zoomScaleNormal="100" workbookViewId="0">
      <selection activeCell="F19" sqref="F19"/>
    </sheetView>
  </sheetViews>
  <sheetFormatPr defaultColWidth="9" defaultRowHeight="13.5" x14ac:dyDescent="0.3"/>
  <cols>
    <col min="1" max="1" width="11.15234375" style="1" bestFit="1" customWidth="1"/>
    <col min="2" max="2" width="6.3828125" style="2" bestFit="1" customWidth="1"/>
    <col min="3" max="3" width="0.84375" style="1" customWidth="1"/>
    <col min="4" max="5" width="9.15234375" style="6" customWidth="1"/>
    <col min="6" max="6" width="8.15234375" style="7" customWidth="1"/>
    <col min="7" max="7" width="0.84375" style="1" customWidth="1"/>
    <col min="8" max="9" width="9.15234375" style="6" customWidth="1"/>
    <col min="10" max="10" width="8.15234375" style="7" customWidth="1"/>
    <col min="11" max="11" width="0.84375" style="1" customWidth="1"/>
    <col min="12" max="13" width="9.15234375" style="6" customWidth="1"/>
    <col min="14" max="14" width="8.15234375" style="7" customWidth="1"/>
    <col min="15" max="15" width="0.84375" style="1" customWidth="1"/>
    <col min="16" max="17" width="9.15234375" style="6" customWidth="1"/>
    <col min="18" max="18" width="8.15234375" style="7" customWidth="1"/>
    <col min="19" max="16384" width="9" style="1"/>
  </cols>
  <sheetData>
    <row r="1" spans="1:18" ht="12.65" customHeight="1" x14ac:dyDescent="0.3">
      <c r="D1" s="3"/>
      <c r="E1" s="3"/>
      <c r="F1" s="4"/>
      <c r="G1" s="5"/>
      <c r="H1" s="3"/>
      <c r="I1" s="3"/>
      <c r="J1" s="4"/>
      <c r="K1" s="5"/>
      <c r="L1" s="3"/>
      <c r="M1" s="3"/>
      <c r="N1" s="4"/>
    </row>
    <row r="2" spans="1:18" ht="18" customHeight="1" x14ac:dyDescent="0.45">
      <c r="D2" s="3"/>
      <c r="E2" s="3"/>
      <c r="F2" s="8"/>
      <c r="G2" s="5"/>
      <c r="H2" s="3"/>
      <c r="I2" s="9" t="s">
        <v>0</v>
      </c>
      <c r="J2" s="4"/>
      <c r="K2" s="5"/>
      <c r="L2" s="3"/>
      <c r="M2" s="3"/>
      <c r="N2" s="4"/>
    </row>
    <row r="3" spans="1:18" ht="22.5" customHeight="1" x14ac:dyDescent="0.45">
      <c r="D3" s="3"/>
      <c r="E3" s="3"/>
      <c r="F3" s="10"/>
      <c r="G3" s="5"/>
      <c r="H3" s="3"/>
      <c r="I3" s="9" t="str">
        <f>IF(MONTH('[2]Production Summary Data'!A3)&lt;7,RIGHT(YEAR('[2]Production Summary Data'!A3),2) &amp; "/" &amp; RIGHT(YEAR('[2]Production Summary Data'!A3)+1,2),RIGHT(YEAR('[2]Production Summary Data'!A3)+1,2) &amp; "/" &amp; RIGHT((YEAR('[2]Production Summary Data'!A3)+2),2)) &amp; " by Product"</f>
        <v>24/25 by Product</v>
      </c>
      <c r="J3" s="4"/>
      <c r="K3" s="5"/>
      <c r="L3" s="3"/>
      <c r="M3" s="3"/>
      <c r="N3" s="4"/>
    </row>
    <row r="4" spans="1:18" ht="22.5" customHeight="1" x14ac:dyDescent="0.45">
      <c r="D4" s="3"/>
      <c r="E4" s="3"/>
      <c r="F4" s="10"/>
      <c r="G4" s="5"/>
      <c r="H4" s="64" t="s">
        <v>1</v>
      </c>
      <c r="I4" s="64"/>
      <c r="J4" s="64"/>
      <c r="K4" s="5"/>
      <c r="L4" s="3"/>
      <c r="M4" s="3"/>
      <c r="N4" s="4"/>
    </row>
    <row r="5" spans="1:18" ht="15" customHeight="1" x14ac:dyDescent="0.3">
      <c r="J5" s="11"/>
      <c r="K5" s="12"/>
    </row>
    <row r="7" spans="1:18" s="13" customFormat="1" ht="12.75" customHeight="1" x14ac:dyDescent="0.3">
      <c r="B7" s="14"/>
      <c r="D7" s="15"/>
      <c r="E7" s="16" t="str">
        <f>'[3]Production Summary Data'!B2</f>
        <v>Butter</v>
      </c>
      <c r="F7" s="17"/>
      <c r="H7" s="15"/>
      <c r="I7" s="16" t="str">
        <f>'[3]Production Summary Data'!D2</f>
        <v>SMP</v>
      </c>
      <c r="J7" s="17"/>
      <c r="L7" s="15"/>
      <c r="M7" s="16" t="str">
        <f>'[3]Production Summary Data'!F2</f>
        <v>Cheese</v>
      </c>
      <c r="N7" s="17"/>
      <c r="P7" s="15"/>
      <c r="Q7" s="16" t="str">
        <f>'[3]Production Summary Data'!G2</f>
        <v>WMP</v>
      </c>
      <c r="R7" s="17"/>
    </row>
    <row r="8" spans="1:18" s="18" customFormat="1" ht="17.25" customHeight="1" x14ac:dyDescent="0.3">
      <c r="B8" s="2"/>
      <c r="D8" s="19" t="str">
        <f>IF(MONTH('[3]Production Summary Data'!I3)&lt;7,RIGHT(YEAR('[3]Production Summary Data'!I3)-1,2) &amp; "/" &amp; RIGHT(YEAR('[3]Production Summary Data'!I3),2),RIGHT(YEAR('[3]Production Summary Data'!I3),2) &amp; "/" &amp; RIGHT((YEAR('[3]Production Summary Data'!I3)+1),2))</f>
        <v>23/24</v>
      </c>
      <c r="E8" s="20" t="str">
        <f>IF(MONTH('[3]Production Summary Data'!I3)&lt;7,RIGHT(YEAR('[3]Production Summary Data'!I3),2) &amp; "/" &amp; RIGHT(YEAR('[3]Production Summary Data'!I3)+1,2),RIGHT(YEAR('[3]Production Summary Data'!I3)+1,2) &amp; "/" &amp; RIGHT((YEAR('[3]Production Summary Data'!I3)+2),2))</f>
        <v>24/25</v>
      </c>
      <c r="F8" s="21" t="s">
        <v>2</v>
      </c>
      <c r="G8" s="14"/>
      <c r="H8" s="19" t="str">
        <f>IF(MONTH('[3]Production Summary Data'!I3)&lt;7,RIGHT(YEAR('[3]Production Summary Data'!I3)-1,2) &amp; "/" &amp; RIGHT(YEAR('[3]Production Summary Data'!I3),2),RIGHT(YEAR('[3]Production Summary Data'!I3),2) &amp; "/" &amp; RIGHT((YEAR('[3]Production Summary Data'!I3)+1),2))</f>
        <v>23/24</v>
      </c>
      <c r="I8" s="20" t="str">
        <f>IF(MONTH('[3]Production Summary Data'!I3)&lt;7,RIGHT(YEAR('[3]Production Summary Data'!I3),2) &amp; "/" &amp; RIGHT(YEAR('[3]Production Summary Data'!I3)+1,2),RIGHT(YEAR('[3]Production Summary Data'!I3)+1,2) &amp; "/" &amp; RIGHT((YEAR('[3]Production Summary Data'!I3)+2),2))</f>
        <v>24/25</v>
      </c>
      <c r="J8" s="21" t="s">
        <v>2</v>
      </c>
      <c r="K8" s="22"/>
      <c r="L8" s="19" t="str">
        <f>IF(MONTH('[3]Production Summary Data'!I3)&lt;7,RIGHT(YEAR('[3]Production Summary Data'!I3)-1,2) &amp; "/" &amp; RIGHT(YEAR('[3]Production Summary Data'!I3),2),RIGHT(YEAR('[3]Production Summary Data'!I3),2) &amp; "/" &amp; RIGHT((YEAR('[3]Production Summary Data'!I3)+1),2))</f>
        <v>23/24</v>
      </c>
      <c r="M8" s="20" t="str">
        <f>IF(MONTH('[3]Production Summary Data'!I3)&lt;7,RIGHT(YEAR('[3]Production Summary Data'!I3),2) &amp; "/" &amp; RIGHT(YEAR('[3]Production Summary Data'!I3)+1,2),RIGHT(YEAR('[3]Production Summary Data'!I3)+1,2) &amp; "/" &amp; RIGHT((YEAR('[3]Production Summary Data'!I3)+2),2))</f>
        <v>24/25</v>
      </c>
      <c r="N8" s="21" t="s">
        <v>2</v>
      </c>
      <c r="O8" s="22"/>
      <c r="P8" s="19" t="str">
        <f>IF(MONTH('[3]Production Summary Data'!I3)&lt;7,RIGHT(YEAR('[3]Production Summary Data'!I3)-1,2) &amp; "/" &amp; RIGHT(YEAR('[3]Production Summary Data'!I3),2),RIGHT(YEAR('[3]Production Summary Data'!I3),2) &amp; "/" &amp; RIGHT((YEAR('[3]Production Summary Data'!I3)+1),2))</f>
        <v>23/24</v>
      </c>
      <c r="Q8" s="20" t="str">
        <f>IF(MONTH('[3]Production Summary Data'!I3)&lt;7,RIGHT(YEAR('[3]Production Summary Data'!I3),2) &amp; "/" &amp; RIGHT(YEAR('[3]Production Summary Data'!I3)+1,2),RIGHT(YEAR('[3]Production Summary Data'!I3)+1,2) &amp; "/" &amp; RIGHT((YEAR('[3]Production Summary Data'!I3)+2),2))</f>
        <v>24/25</v>
      </c>
      <c r="R8" s="21" t="s">
        <v>2</v>
      </c>
    </row>
    <row r="9" spans="1:18" s="23" customFormat="1" ht="1.5" customHeight="1" x14ac:dyDescent="0.2">
      <c r="B9" s="24"/>
      <c r="D9" s="25"/>
      <c r="E9" s="26"/>
      <c r="F9" s="27"/>
      <c r="G9" s="28"/>
      <c r="H9" s="25"/>
      <c r="I9" s="26"/>
      <c r="J9" s="27"/>
      <c r="K9" s="28"/>
      <c r="L9" s="25"/>
      <c r="M9" s="26"/>
      <c r="N9" s="27"/>
      <c r="O9" s="28"/>
      <c r="P9" s="25"/>
      <c r="Q9" s="26"/>
      <c r="R9" s="27"/>
    </row>
    <row r="10" spans="1:18" s="18" customFormat="1" x14ac:dyDescent="0.3">
      <c r="B10" s="2"/>
      <c r="D10" s="29"/>
      <c r="E10" s="30"/>
      <c r="F10" s="31"/>
      <c r="G10" s="32"/>
      <c r="H10" s="33"/>
      <c r="I10" s="34"/>
      <c r="J10" s="35"/>
      <c r="L10" s="36"/>
      <c r="M10" s="34"/>
      <c r="N10" s="35"/>
      <c r="P10" s="33"/>
      <c r="Q10" s="34"/>
      <c r="R10" s="35"/>
    </row>
    <row r="11" spans="1:18" ht="15" customHeight="1" x14ac:dyDescent="0.3">
      <c r="A11" s="37" t="s">
        <v>3</v>
      </c>
      <c r="B11" s="38"/>
      <c r="C11" s="39"/>
      <c r="D11" s="40">
        <f>IF(ISBLANK('[3]Production Summary Data'!B3),"",'[3]Production Summary Data'!B3)</f>
        <v>1928.163</v>
      </c>
      <c r="E11" s="41">
        <f>IF(ISBLANK('[3]Production Summary Data'!B15),"",'[3]Production Summary Data'!B15)</f>
        <v>1674.191286</v>
      </c>
      <c r="F11" s="42">
        <f>IF(D11="","",IF(E11="","",IF(D11=0,0,IF(E11=0,0,(E11-D11)/D11))))</f>
        <v>-0.13171693160796055</v>
      </c>
      <c r="G11" s="43"/>
      <c r="H11" s="44">
        <f>IF(ISBLANK('[3]Production Summary Data'!D3),"",'[3]Production Summary Data'!D3)</f>
        <v>9531.0419999999995</v>
      </c>
      <c r="I11" s="45">
        <f>IF(ISBLANK('[3]Production Summary Data'!D15),"",'[3]Production Summary Data'!D15)</f>
        <v>9498.0430000000015</v>
      </c>
      <c r="J11" s="42">
        <f>IF(H11="","",IF(I11="","",IF(H11=0,0,IF(I11=0,0,(I11-H11)/H11))))</f>
        <v>-3.4622657207887637E-3</v>
      </c>
      <c r="L11" s="46">
        <f>IF(ISBLANK('[3]Production Summary Data'!F3),"",'[3]Production Summary Data'!F3)</f>
        <v>29175.088488080059</v>
      </c>
      <c r="M11" s="45">
        <f>IF(ISBLANK('[3]Production Summary Data'!F15),"",'[3]Production Summary Data'!F15)</f>
        <v>30942.94958309002</v>
      </c>
      <c r="N11" s="42">
        <f>IF(L11="","",IF(M11="","",IF(L11=0,0,IF(M11=0,0,(M11-L11)/L11))))</f>
        <v>6.0594883738990149E-2</v>
      </c>
      <c r="P11" s="44">
        <f>IF(ISBLANK('[3]Production Summary Data'!G3),"",'[3]Production Summary Data'!G3)</f>
        <v>1684.1977999900002</v>
      </c>
      <c r="Q11" s="45">
        <f>IF(ISBLANK('[3]Production Summary Data'!G15),"",'[3]Production Summary Data'!G15)</f>
        <v>1985.0658666465999</v>
      </c>
      <c r="R11" s="42">
        <f>IF(P11="","",IF(Q11="","",IF(P11=0,0,IF(Q11=0,0,(Q11-P11)/P11))))</f>
        <v>0.17864176444024929</v>
      </c>
    </row>
    <row r="12" spans="1:18" ht="15" customHeight="1" x14ac:dyDescent="0.3">
      <c r="A12" s="47"/>
      <c r="B12" s="48" t="s">
        <v>4</v>
      </c>
      <c r="C12" s="49"/>
      <c r="D12" s="41">
        <f>IF(D11="","",D11)</f>
        <v>1928.163</v>
      </c>
      <c r="E12" s="41">
        <f>IF(E11="","",E11)</f>
        <v>1674.191286</v>
      </c>
      <c r="F12" s="42">
        <f>IF(D12="","",IF(E12="","",IF(D12=0,0,IF(E12=0,0,(E12-D12)/D12))))</f>
        <v>-0.13171693160796055</v>
      </c>
      <c r="G12" s="43"/>
      <c r="H12" s="44">
        <f>IF(H11="","",H11)</f>
        <v>9531.0419999999995</v>
      </c>
      <c r="I12" s="45">
        <f>IF(I11="","",I11)</f>
        <v>9498.0430000000015</v>
      </c>
      <c r="J12" s="42">
        <f>IF(H12="","",IF(I12="","",IF(H12=0,0,IF(I12=0,0,(I12-H12)/H12))))</f>
        <v>-3.4622657207887637E-3</v>
      </c>
      <c r="L12" s="46">
        <f>IF(L11="","",L11)</f>
        <v>29175.088488080059</v>
      </c>
      <c r="M12" s="45">
        <f>IF(M11="","",M11)</f>
        <v>30942.94958309002</v>
      </c>
      <c r="N12" s="42">
        <f>IF(L12="","",IF(M12="","",IF(L12=0,0,IF(M12=0,0,(M12-L12)/L12))))</f>
        <v>6.0594883738990149E-2</v>
      </c>
      <c r="P12" s="44">
        <f>IF(P11="","",P11)</f>
        <v>1684.1977999900002</v>
      </c>
      <c r="Q12" s="45">
        <f>IF(Q11="","",Q11)</f>
        <v>1985.0658666465999</v>
      </c>
      <c r="R12" s="42">
        <f>IF(P12="","",IF(Q12="","",IF(P12=0,0,IF(Q12=0,0,(Q12-P12)/P12))))</f>
        <v>0.17864176444024929</v>
      </c>
    </row>
    <row r="13" spans="1:18" ht="15" customHeight="1" x14ac:dyDescent="0.3">
      <c r="A13" s="47"/>
      <c r="D13" s="40"/>
      <c r="E13" s="41"/>
      <c r="F13" s="42"/>
      <c r="G13" s="43"/>
      <c r="H13" s="44"/>
      <c r="I13" s="45"/>
      <c r="J13" s="42"/>
      <c r="L13" s="46"/>
      <c r="M13" s="45"/>
      <c r="N13" s="42"/>
      <c r="P13" s="44"/>
      <c r="Q13" s="45"/>
      <c r="R13" s="42"/>
    </row>
    <row r="14" spans="1:18" ht="15" customHeight="1" x14ac:dyDescent="0.3">
      <c r="A14" s="37" t="s">
        <v>5</v>
      </c>
      <c r="B14" s="38"/>
      <c r="C14" s="39"/>
      <c r="D14" s="40">
        <f>IF(ISBLANK('[3]Production Summary Data'!B4),"",'[3]Production Summary Data'!B4)</f>
        <v>2267.1447150000004</v>
      </c>
      <c r="E14" s="41">
        <f>IF(ISBLANK('[3]Production Summary Data'!B16),"",'[3]Production Summary Data'!B16)</f>
        <v>2471.4002859999996</v>
      </c>
      <c r="F14" s="42">
        <f>IF(D14="","",IF(E14="","",IF(D14=0,0,IF(E14=0,0,(E14-D14)/D14))))</f>
        <v>9.0093750808491815E-2</v>
      </c>
      <c r="G14" s="43"/>
      <c r="H14" s="44">
        <f>IF(ISBLANK('[3]Production Summary Data'!D4),"",'[3]Production Summary Data'!D4)</f>
        <v>10745.825000000001</v>
      </c>
      <c r="I14" s="45">
        <f>IF(ISBLANK('[3]Production Summary Data'!D16),"",'[3]Production Summary Data'!D16)</f>
        <v>13988.974</v>
      </c>
      <c r="J14" s="42">
        <f>IF(H14="","",IF(I14="","",IF(H14=0,0,IF(I14=0,0,(I14-H14)/H14))))</f>
        <v>0.30180549190034262</v>
      </c>
      <c r="L14" s="46">
        <f>IF(ISBLANK('[3]Production Summary Data'!F4),"",'[3]Production Summary Data'!F4)</f>
        <v>35318.588447710048</v>
      </c>
      <c r="M14" s="45">
        <f>IF(ISBLANK('[3]Production Summary Data'!F16),"",'[3]Production Summary Data'!F16)</f>
        <v>33538.112217149959</v>
      </c>
      <c r="N14" s="42">
        <f>IF(L14="","",IF(M14="","",IF(L14=0,0,IF(M14=0,0,(M14-L14)/L14))))</f>
        <v>-5.0411873996496867E-2</v>
      </c>
      <c r="P14" s="44">
        <f>IF(ISBLANK('[3]Production Summary Data'!G4),"",'[3]Production Summary Data'!G4)</f>
        <v>593.50740000000008</v>
      </c>
      <c r="Q14" s="45">
        <f>IF(ISBLANK('[3]Production Summary Data'!G16),"",'[3]Production Summary Data'!G16)</f>
        <v>1169.2350666266002</v>
      </c>
      <c r="R14" s="42">
        <f>IF(P14="","",IF(Q14="","",IF(P14=0,0,IF(Q14=0,0,(Q14-P14)/P14))))</f>
        <v>0.97004294576040684</v>
      </c>
    </row>
    <row r="15" spans="1:18" ht="15" customHeight="1" x14ac:dyDescent="0.3">
      <c r="A15" s="47"/>
      <c r="B15" s="48" t="s">
        <v>4</v>
      </c>
      <c r="C15" s="49"/>
      <c r="D15" s="41">
        <f>IF(D14="","",D14+D12)</f>
        <v>4195.3077150000008</v>
      </c>
      <c r="E15" s="41">
        <f>IF(E14="","",E14+E12)</f>
        <v>4145.5915719999994</v>
      </c>
      <c r="F15" s="42">
        <f>IF(D15="","",IF(E15="","",IF(D15=0,0,IF(E15=0,0,(E15-D15)/D15))))</f>
        <v>-1.1850416316840171E-2</v>
      </c>
      <c r="G15" s="43"/>
      <c r="H15" s="44">
        <f>IF(H14="","",H14+H12)</f>
        <v>20276.866999999998</v>
      </c>
      <c r="I15" s="45">
        <f>IF(I14="","",I14+I12)</f>
        <v>23487.017</v>
      </c>
      <c r="J15" s="42">
        <f>IF(H15="","",IF(I15="","",IF(H15=0,0,IF(I15=0,0,(I15-H15)/H15))))</f>
        <v>0.1583158778917868</v>
      </c>
      <c r="L15" s="46">
        <f>IF(L14="","",L14+L12)</f>
        <v>64493.676935790107</v>
      </c>
      <c r="M15" s="45">
        <f>IF(M14="","",M14+M12)</f>
        <v>64481.061800239979</v>
      </c>
      <c r="N15" s="42">
        <f>IF(L15="","",IF(M15="","",IF(L15=0,0,IF(M15=0,0,(M15-L15)/L15))))</f>
        <v>-1.9560267222300747E-4</v>
      </c>
      <c r="P15" s="44">
        <f>IF(P14="","",P14+P12)</f>
        <v>2277.7051999900004</v>
      </c>
      <c r="Q15" s="45">
        <f>IF(Q14="","",Q14+Q12)</f>
        <v>3154.3009332731999</v>
      </c>
      <c r="R15" s="42">
        <f>IF(P15="","",IF(Q15="","",IF(P15=0,0,IF(Q15=0,0,(Q15-P15)/P15))))</f>
        <v>0.38485917022406935</v>
      </c>
    </row>
    <row r="16" spans="1:18" ht="15" customHeight="1" x14ac:dyDescent="0.3">
      <c r="A16" s="47"/>
      <c r="D16" s="40"/>
      <c r="E16" s="41"/>
      <c r="F16" s="42"/>
      <c r="G16" s="43"/>
      <c r="H16" s="44"/>
      <c r="I16" s="45"/>
      <c r="J16" s="42"/>
      <c r="L16" s="46"/>
      <c r="M16" s="45"/>
      <c r="N16" s="42"/>
      <c r="P16" s="44"/>
      <c r="Q16" s="45"/>
      <c r="R16" s="42"/>
    </row>
    <row r="17" spans="1:18" ht="15" customHeight="1" x14ac:dyDescent="0.3">
      <c r="A17" s="37" t="s">
        <v>6</v>
      </c>
      <c r="B17" s="38"/>
      <c r="C17" s="39"/>
      <c r="D17" s="40">
        <f>IF(ISBLANK('[3]Production Summary Data'!B5),"",'[3]Production Summary Data'!B5)</f>
        <v>3283.5517089999998</v>
      </c>
      <c r="E17" s="41">
        <f>IF(ISBLANK('[3]Production Summary Data'!B17),"",'[3]Production Summary Data'!B17)</f>
        <v>4302.9503929999992</v>
      </c>
      <c r="F17" s="42">
        <f>IF(D17="","",IF(E17="","",IF(D17=0,0,IF(E17=0,0,(E17-D17)/D17))))</f>
        <v>0.31045610800216555</v>
      </c>
      <c r="G17" s="43"/>
      <c r="H17" s="44">
        <f>IF(ISBLANK('[3]Production Summary Data'!D5),"",'[3]Production Summary Data'!D5)</f>
        <v>16704.142</v>
      </c>
      <c r="I17" s="45">
        <f>IF(ISBLANK('[3]Production Summary Data'!D17),"",'[3]Production Summary Data'!D17)</f>
        <v>18481.881000000001</v>
      </c>
      <c r="J17" s="42">
        <f>IF(H17="","",IF(I17="","",IF(H17=0,0,IF(I17=0,0,(I17-H17)/H17))))</f>
        <v>0.10642504116643653</v>
      </c>
      <c r="L17" s="46">
        <f>IF(ISBLANK('[3]Production Summary Data'!F5),"",'[3]Production Summary Data'!F5)</f>
        <v>42747.273905120019</v>
      </c>
      <c r="M17" s="45">
        <f>IF(ISBLANK('[3]Production Summary Data'!F17),"",'[3]Production Summary Data'!F17)</f>
        <v>32564.263254760004</v>
      </c>
      <c r="N17" s="42">
        <f>IF(L17="","",IF(M17="","",IF(L17=0,0,IF(M17=0,0,(M17-L17)/L17))))</f>
        <v>-0.23821427005992896</v>
      </c>
      <c r="P17" s="44">
        <f>IF(ISBLANK('[3]Production Summary Data'!G5),"",'[3]Production Summary Data'!G5)</f>
        <v>1239.3463999900002</v>
      </c>
      <c r="Q17" s="45">
        <f>IF(ISBLANK('[3]Production Summary Data'!G17),"",'[3]Production Summary Data'!G17)</f>
        <v>2268.9716666265999</v>
      </c>
      <c r="R17" s="42">
        <f>IF(P17="","",IF(Q17="","",IF(P17=0,0,IF(Q17=0,0,(Q17-P17)/P17))))</f>
        <v>0.8307808588824781</v>
      </c>
    </row>
    <row r="18" spans="1:18" ht="15" customHeight="1" x14ac:dyDescent="0.3">
      <c r="A18" s="47"/>
      <c r="B18" s="48" t="s">
        <v>4</v>
      </c>
      <c r="C18" s="49"/>
      <c r="D18" s="41">
        <f>IF(D17="","",D17+D15)</f>
        <v>7478.8594240000002</v>
      </c>
      <c r="E18" s="41">
        <f>IF(E17="","",E17+E15)</f>
        <v>8448.5419649999985</v>
      </c>
      <c r="F18" s="42">
        <f>IF(D18="","",IF(E18="","",IF(D18=0,0,IF(E18=0,0,(E18-D18)/D18))))</f>
        <v>0.12965647380511564</v>
      </c>
      <c r="G18" s="43"/>
      <c r="H18" s="44">
        <f>IF(H17="","",H17+H15)</f>
        <v>36981.008999999998</v>
      </c>
      <c r="I18" s="45">
        <f>IF(I17="","",I17+I15)</f>
        <v>41968.898000000001</v>
      </c>
      <c r="J18" s="42">
        <f>IF(H18="","",IF(I18="","",IF(H18=0,0,IF(I18=0,0,(I18-H18)/H18))))</f>
        <v>0.13487703918516672</v>
      </c>
      <c r="L18" s="46">
        <f>IF(L17="","",L17+L15)</f>
        <v>107240.95084091013</v>
      </c>
      <c r="M18" s="45">
        <f>IF(M17="","",M17+M15)</f>
        <v>97045.325054999979</v>
      </c>
      <c r="N18" s="42">
        <f>IF(L18="","",IF(M18="","",IF(L18=0,0,IF(M18=0,0,(M18-L18)/L18))))</f>
        <v>-9.5072131550149708E-2</v>
      </c>
      <c r="P18" s="44">
        <f>IF(P17="","",P17+P15)</f>
        <v>3517.0515999800009</v>
      </c>
      <c r="Q18" s="45">
        <f>IF(Q17="","",Q17+Q15)</f>
        <v>5423.2725998997994</v>
      </c>
      <c r="R18" s="42">
        <f>IF(P18="","",IF(Q18="","",IF(P18=0,0,IF(Q18=0,0,(Q18-P18)/P18))))</f>
        <v>0.5419940383958648</v>
      </c>
    </row>
    <row r="19" spans="1:18" ht="15" customHeight="1" x14ac:dyDescent="0.3">
      <c r="A19" s="47"/>
      <c r="D19" s="40"/>
      <c r="E19" s="41"/>
      <c r="F19" s="42"/>
      <c r="G19" s="43"/>
      <c r="H19" s="44"/>
      <c r="I19" s="45"/>
      <c r="J19" s="42"/>
      <c r="L19" s="46"/>
      <c r="M19" s="45"/>
      <c r="N19" s="42"/>
      <c r="P19" s="44"/>
      <c r="Q19" s="45"/>
      <c r="R19" s="42"/>
    </row>
    <row r="20" spans="1:18" ht="15" customHeight="1" x14ac:dyDescent="0.3">
      <c r="A20" s="37" t="s">
        <v>7</v>
      </c>
      <c r="B20" s="38"/>
      <c r="C20" s="39"/>
      <c r="D20" s="40">
        <f>IF(ISBLANK('[3]Production Summary Data'!B6),"",'[3]Production Summary Data'!B6)</f>
        <v>4393.0035719999996</v>
      </c>
      <c r="E20" s="41">
        <f>IF(ISBLANK('[3]Production Summary Data'!B18),"",'[3]Production Summary Data'!B18)</f>
        <v>4894.6730709999993</v>
      </c>
      <c r="F20" s="42">
        <f>IF(D20="","",IF(E20="","",IF(D20=0,0,IF(E20=0,0,(E20-D20)/D20))))</f>
        <v>0.11419738017003363</v>
      </c>
      <c r="G20" s="43"/>
      <c r="H20" s="44">
        <f>IF(ISBLANK('[3]Production Summary Data'!D6),"",'[3]Production Summary Data'!D6)</f>
        <v>18234.557000000001</v>
      </c>
      <c r="I20" s="45">
        <f>IF(ISBLANK('[3]Production Summary Data'!D18),"",'[3]Production Summary Data'!D18)</f>
        <v>23673.058999999997</v>
      </c>
      <c r="J20" s="42">
        <f>IF(H20="","",IF(I20="","",IF(H20=0,0,IF(I20=0,0,(I20-H20)/H20))))</f>
        <v>0.29825248839332902</v>
      </c>
      <c r="L20" s="46">
        <f>IF(ISBLANK('[3]Production Summary Data'!F6),"",'[3]Production Summary Data'!F6)</f>
        <v>43575.824211160041</v>
      </c>
      <c r="M20" s="45">
        <f>IF(ISBLANK('[3]Production Summary Data'!F18),"",'[3]Production Summary Data'!F18)</f>
        <v>37286.323947289922</v>
      </c>
      <c r="N20" s="42">
        <f>IF(L20="","",IF(M20="","",IF(L20=0,0,IF(M20=0,0,(M20-L20)/L20))))</f>
        <v>-0.14433462539669734</v>
      </c>
      <c r="P20" s="44">
        <f>IF(ISBLANK('[3]Production Summary Data'!G6),"",'[3]Production Summary Data'!G6)</f>
        <v>2486.6693999900008</v>
      </c>
      <c r="Q20" s="45">
        <f>IF(ISBLANK('[3]Production Summary Data'!G18),"",'[3]Production Summary Data'!G18)</f>
        <v>2723.2638666265998</v>
      </c>
      <c r="R20" s="42">
        <f>IF(P20="","",IF(Q20="","",IF(P20=0,0,IF(Q20=0,0,(Q20-P20)/P20))))</f>
        <v>9.5145123287217179E-2</v>
      </c>
    </row>
    <row r="21" spans="1:18" ht="15" customHeight="1" x14ac:dyDescent="0.3">
      <c r="A21" s="47"/>
      <c r="B21" s="48" t="s">
        <v>4</v>
      </c>
      <c r="C21" s="49"/>
      <c r="D21" s="41">
        <f>IF(D20="","",D20+D18)</f>
        <v>11871.862996</v>
      </c>
      <c r="E21" s="41">
        <f>IF(E20="","",E20+E18)</f>
        <v>13343.215035999998</v>
      </c>
      <c r="F21" s="42">
        <f>IF(D21="","",IF(E21="","",IF(D21=0,0,IF(E21=0,0,(E21-D21)/D21))))</f>
        <v>0.12393606972180712</v>
      </c>
      <c r="G21" s="43"/>
      <c r="H21" s="44">
        <f>IF(H20="","",H20+H18)</f>
        <v>55215.565999999999</v>
      </c>
      <c r="I21" s="45">
        <f>IF(I20="","",I20+I18)</f>
        <v>65641.956999999995</v>
      </c>
      <c r="J21" s="42">
        <f>IF(H21="","",IF(I21="","",IF(H21=0,0,IF(I21=0,0,(I21-H21)/H21))))</f>
        <v>0.18883064605368705</v>
      </c>
      <c r="L21" s="46">
        <f>IF(L20="","",L20+L18)</f>
        <v>150816.77505207015</v>
      </c>
      <c r="M21" s="45">
        <f>IF(M20="","",M20+M18)</f>
        <v>134331.64900228989</v>
      </c>
      <c r="N21" s="42">
        <f>IF(L21="","",IF(M21="","",IF(L21=0,0,IF(M21=0,0,(M21-L21)/L21))))</f>
        <v>-0.10930565279683706</v>
      </c>
      <c r="P21" s="44">
        <f>IF(P20="","",P20+P18)</f>
        <v>6003.7209999700017</v>
      </c>
      <c r="Q21" s="45">
        <f>IF(Q20="","",Q20+Q18)</f>
        <v>8146.5364665263987</v>
      </c>
      <c r="R21" s="42">
        <f>IF(P21="","",IF(Q21="","",IF(P21=0,0,IF(Q21=0,0,(Q21-P21)/P21))))</f>
        <v>0.35691456457871773</v>
      </c>
    </row>
    <row r="22" spans="1:18" ht="15" customHeight="1" x14ac:dyDescent="0.3">
      <c r="A22" s="47"/>
      <c r="D22" s="40"/>
      <c r="E22" s="41"/>
      <c r="F22" s="42"/>
      <c r="G22" s="43"/>
      <c r="H22" s="44"/>
      <c r="I22" s="45"/>
      <c r="J22" s="42"/>
      <c r="L22" s="46"/>
      <c r="M22" s="45"/>
      <c r="N22" s="42"/>
      <c r="P22" s="44"/>
      <c r="Q22" s="45"/>
      <c r="R22" s="42"/>
    </row>
    <row r="23" spans="1:18" ht="15" customHeight="1" x14ac:dyDescent="0.3">
      <c r="A23" s="37" t="s">
        <v>8</v>
      </c>
      <c r="B23" s="38"/>
      <c r="C23" s="39"/>
      <c r="D23" s="40">
        <f>IF(ISBLANK('[3]Production Summary Data'!B7),"",'[3]Production Summary Data'!B7)</f>
        <v>5650.3442859999996</v>
      </c>
      <c r="E23" s="41">
        <f>IF(ISBLANK('[3]Production Summary Data'!B19),"",'[3]Production Summary Data'!B19)</f>
        <v>5091.6245709999994</v>
      </c>
      <c r="F23" s="42">
        <f>IF(D23="","",IF(E23="","",IF(D23=0,0,IF(E23=0,0,(E23-D23)/D23))))</f>
        <v>-9.8882419675621197E-2</v>
      </c>
      <c r="G23" s="43"/>
      <c r="H23" s="44">
        <f>IF(ISBLANK('[3]Production Summary Data'!D7),"",'[3]Production Summary Data'!D7)</f>
        <v>20043.417000000001</v>
      </c>
      <c r="I23" s="45">
        <f>IF(ISBLANK('[3]Production Summary Data'!D19),"",'[3]Production Summary Data'!D19)</f>
        <v>22301.927000000003</v>
      </c>
      <c r="J23" s="42">
        <f>IF(H23="","",IF(I23="","",IF(H23=0,0,IF(I23=0,0,(I23-H23)/H23))))</f>
        <v>0.11268088669711367</v>
      </c>
      <c r="L23" s="46">
        <f>IF(ISBLANK('[3]Production Summary Data'!F7),"",'[3]Production Summary Data'!F7)</f>
        <v>45067.354164539996</v>
      </c>
      <c r="M23" s="45">
        <f>IF(ISBLANK('[3]Production Summary Data'!F19),"",'[3]Production Summary Data'!F19)</f>
        <v>45570.20215465995</v>
      </c>
      <c r="N23" s="42">
        <f>IF(L23="","",IF(M23="","",IF(L23=0,0,IF(M23=0,0,(M23-L23)/L23))))</f>
        <v>1.1157699391095063E-2</v>
      </c>
      <c r="P23" s="44">
        <f>IF(ISBLANK('[3]Production Summary Data'!G7),"",'[3]Production Summary Data'!G7)</f>
        <v>1768.672</v>
      </c>
      <c r="Q23" s="45">
        <f>IF(ISBLANK('[3]Production Summary Data'!G19),"",'[3]Production Summary Data'!G19)</f>
        <v>2331.3122666266004</v>
      </c>
      <c r="R23" s="42">
        <f>IF(P23="","",IF(Q23="","",IF(P23=0,0,IF(Q23=0,0,(Q23-P23)/P23))))</f>
        <v>0.31811453261350908</v>
      </c>
    </row>
    <row r="24" spans="1:18" ht="15" customHeight="1" x14ac:dyDescent="0.3">
      <c r="A24" s="47"/>
      <c r="B24" s="48" t="s">
        <v>4</v>
      </c>
      <c r="C24" s="49"/>
      <c r="D24" s="41">
        <f>IF(D23="","",D23+D21)</f>
        <v>17522.207281999999</v>
      </c>
      <c r="E24" s="41">
        <f>IF(E23="","",E23+E21)</f>
        <v>18434.839606999998</v>
      </c>
      <c r="F24" s="42">
        <f>IF(D24="","",IF(E24="","",IF(D24=0,0,IF(E24=0,0,(E24-D24)/D24))))</f>
        <v>5.2084324212824287E-2</v>
      </c>
      <c r="G24" s="43"/>
      <c r="H24" s="44">
        <f>IF(H23="","",H23+H21)</f>
        <v>75258.983000000007</v>
      </c>
      <c r="I24" s="45">
        <f>IF(I23="","",I23+I21)</f>
        <v>87943.883999999991</v>
      </c>
      <c r="J24" s="42">
        <f>IF(H24="","",IF(I24="","",IF(H24=0,0,IF(I24=0,0,(I24-H24)/H24))))</f>
        <v>0.16854999223149192</v>
      </c>
      <c r="L24" s="46">
        <f>IF(L23="","",L23+L21)</f>
        <v>195884.12921661016</v>
      </c>
      <c r="M24" s="45">
        <f>IF(M23="","",M23+M21)</f>
        <v>179901.85115694985</v>
      </c>
      <c r="N24" s="42">
        <f>IF(L24="","",IF(M24="","",IF(L24=0,0,IF(M24=0,0,(M24-L24)/L24))))</f>
        <v>-8.1590469445265712E-2</v>
      </c>
      <c r="P24" s="44">
        <f>IF(P23="","",P23+P21)</f>
        <v>7772.3929999700013</v>
      </c>
      <c r="Q24" s="45">
        <f>IF(Q23="","",Q23+Q21)</f>
        <v>10477.848733153</v>
      </c>
      <c r="R24" s="42">
        <f>IF(P24="","",IF(Q24="","",IF(P24=0,0,IF(Q24=0,0,(Q24-P24)/P24))))</f>
        <v>0.34808529795050769</v>
      </c>
    </row>
    <row r="25" spans="1:18" ht="15" customHeight="1" x14ac:dyDescent="0.3">
      <c r="A25" s="47"/>
      <c r="D25" s="40"/>
      <c r="E25" s="41"/>
      <c r="F25" s="42"/>
      <c r="G25" s="43"/>
      <c r="H25" s="44"/>
      <c r="I25" s="45"/>
      <c r="J25" s="42"/>
      <c r="L25" s="46"/>
      <c r="M25" s="45"/>
      <c r="N25" s="42"/>
      <c r="P25" s="44"/>
      <c r="Q25" s="45"/>
      <c r="R25" s="42"/>
    </row>
    <row r="26" spans="1:18" ht="15" customHeight="1" x14ac:dyDescent="0.3">
      <c r="A26" s="37" t="s">
        <v>9</v>
      </c>
      <c r="B26" s="38"/>
      <c r="C26" s="39"/>
      <c r="D26" s="40">
        <f>IF(ISBLANK('[3]Production Summary Data'!B8),"",'[3]Production Summary Data'!B8)</f>
        <v>4221.3827140000003</v>
      </c>
      <c r="E26" s="41">
        <f>IF(ISBLANK('[3]Production Summary Data'!B20),"",'[3]Production Summary Data'!B20)</f>
        <v>4500.1285719999996</v>
      </c>
      <c r="F26" s="42">
        <f>IF(D26="","",IF(E26="","",IF(D26=0,0,IF(E26=0,0,(E26-D26)/D26))))</f>
        <v>6.6031885020884959E-2</v>
      </c>
      <c r="G26" s="43"/>
      <c r="H26" s="44">
        <f>IF(ISBLANK('[3]Production Summary Data'!D8),"",'[3]Production Summary Data'!D8)</f>
        <v>19122.453000000001</v>
      </c>
      <c r="I26" s="45">
        <f>IF(ISBLANK('[3]Production Summary Data'!D20),"",'[3]Production Summary Data'!D20)</f>
        <v>17675.207999999999</v>
      </c>
      <c r="J26" s="42">
        <f>IF(H26="","",IF(I26="","",IF(H26=0,0,IF(I26=0,0,(I26-H26)/H26))))</f>
        <v>-7.5683020374007592E-2</v>
      </c>
      <c r="L26" s="46">
        <f>IF(ISBLANK('[3]Production Summary Data'!F8),"",'[3]Production Summary Data'!F8)</f>
        <v>50398.71226934997</v>
      </c>
      <c r="M26" s="45">
        <f>IF(ISBLANK('[3]Production Summary Data'!F20),"",'[3]Production Summary Data'!F20)</f>
        <v>44463.918692219973</v>
      </c>
      <c r="N26" s="42">
        <f>IF(L26="","",IF(M26="","",IF(L26=0,0,IF(M26=0,0,(M26-L26)/L26))))</f>
        <v>-0.11775684952846002</v>
      </c>
      <c r="P26" s="44">
        <f>IF(ISBLANK('[3]Production Summary Data'!G8),"",'[3]Production Summary Data'!G8)</f>
        <v>1591.4779999999998</v>
      </c>
      <c r="Q26" s="45">
        <f>IF(ISBLANK('[3]Production Summary Data'!G20),"",'[3]Production Summary Data'!G20)</f>
        <v>3784.3134666665997</v>
      </c>
      <c r="R26" s="42">
        <f>IF(P26="","",IF(Q26="","",IF(P26=0,0,IF(Q26=0,0,(Q26-P26)/P26))))</f>
        <v>1.3778609988115451</v>
      </c>
    </row>
    <row r="27" spans="1:18" ht="15" customHeight="1" x14ac:dyDescent="0.3">
      <c r="A27" s="47"/>
      <c r="B27" s="48" t="s">
        <v>4</v>
      </c>
      <c r="C27" s="49"/>
      <c r="D27" s="41">
        <f>IF(D26="","",D26+D24)</f>
        <v>21743.589995999999</v>
      </c>
      <c r="E27" s="41">
        <f>IF(E26="","",E26+E24)</f>
        <v>22934.968178999996</v>
      </c>
      <c r="F27" s="42">
        <f>IF(D27="","",IF(E27="","",IF(D27=0,0,IF(E27=0,0,(E27-D27)/D27))))</f>
        <v>5.4792156365124883E-2</v>
      </c>
      <c r="G27" s="43"/>
      <c r="H27" s="44">
        <f>IF(H26="","",H26+H24)</f>
        <v>94381.436000000016</v>
      </c>
      <c r="I27" s="45">
        <f>IF(I26="","",I26+I24)</f>
        <v>105619.09199999999</v>
      </c>
      <c r="J27" s="42">
        <f>IF(H27="","",IF(I27="","",IF(H27=0,0,IF(I27=0,0,(I27-H27)/H27))))</f>
        <v>0.11906638080819168</v>
      </c>
      <c r="L27" s="46">
        <f>IF(L26="","",L26+L24)</f>
        <v>246282.84148596012</v>
      </c>
      <c r="M27" s="45">
        <f>IF(M26="","",M26+M24)</f>
        <v>224365.76984916982</v>
      </c>
      <c r="N27" s="42">
        <f>IF(L27="","",IF(M27="","",IF(L27=0,0,IF(M27=0,0,(M27-L27)/L27))))</f>
        <v>-8.8991468120769274E-2</v>
      </c>
      <c r="P27" s="44">
        <f>IF(P26="","",P26+P24)</f>
        <v>9363.8709999700004</v>
      </c>
      <c r="Q27" s="45">
        <f>IF(Q26="","",Q26+Q24)</f>
        <v>14262.162199819599</v>
      </c>
      <c r="R27" s="42">
        <f>IF(P27="","",IF(Q27="","",IF(P27=0,0,IF(Q27=0,0,(Q27-P27)/P27))))</f>
        <v>0.52310536954912035</v>
      </c>
    </row>
    <row r="28" spans="1:18" ht="15" customHeight="1" x14ac:dyDescent="0.3">
      <c r="A28" s="47"/>
      <c r="D28" s="40"/>
      <c r="E28" s="41"/>
      <c r="F28" s="42"/>
      <c r="G28" s="43"/>
      <c r="H28" s="44"/>
      <c r="I28" s="45"/>
      <c r="J28" s="42"/>
      <c r="L28" s="46"/>
      <c r="M28" s="45"/>
      <c r="N28" s="42"/>
      <c r="P28" s="44"/>
      <c r="Q28" s="45"/>
      <c r="R28" s="42"/>
    </row>
    <row r="29" spans="1:18" ht="15" customHeight="1" x14ac:dyDescent="0.3">
      <c r="A29" s="37" t="s">
        <v>10</v>
      </c>
      <c r="B29" s="38"/>
      <c r="C29" s="39"/>
      <c r="D29" s="40">
        <f>IF(ISBLANK('[3]Production Summary Data'!B9),"",'[3]Production Summary Data'!B9)</f>
        <v>2993.4857139999995</v>
      </c>
      <c r="E29" s="41">
        <f>IF(ISBLANK('[3]Production Summary Data'!B21),"",'[3]Production Summary Data'!B21)</f>
        <v>3172.0480000000002</v>
      </c>
      <c r="F29" s="42">
        <f>IF(D29="","",IF(E29="","",IF(D29=0,0,IF(E29=0,0,(E29-D29)/D29))))</f>
        <v>5.9650288346089896E-2</v>
      </c>
      <c r="G29" s="43"/>
      <c r="H29" s="44">
        <f>IF(ISBLANK('[3]Production Summary Data'!D9),"",'[3]Production Summary Data'!D9)</f>
        <v>15365.628000000002</v>
      </c>
      <c r="I29" s="45">
        <f>IF(ISBLANK('[3]Production Summary Data'!D21),"",'[3]Production Summary Data'!D21)</f>
        <v>14473.470000000001</v>
      </c>
      <c r="J29" s="42">
        <f>IF(H29="","",IF(I29="","",IF(H29=0,0,IF(I29=0,0,(I29-H29)/H29))))</f>
        <v>-5.8061928871374548E-2</v>
      </c>
      <c r="L29" s="46">
        <f>IF(ISBLANK('[3]Production Summary Data'!F9),"",'[3]Production Summary Data'!F9)</f>
        <v>37016.467970250022</v>
      </c>
      <c r="M29" s="45">
        <f>IF(ISBLANK('[3]Production Summary Data'!F21),"",'[3]Production Summary Data'!F21)</f>
        <v>39392.438259080023</v>
      </c>
      <c r="N29" s="42">
        <f>IF(L29="","",IF(M29="","",IF(L29=0,0,IF(M29=0,0,(M29-L29)/L29))))</f>
        <v>6.4186844912906299E-2</v>
      </c>
      <c r="P29" s="44">
        <f>IF(ISBLANK('[3]Production Summary Data'!G9),"",'[3]Production Summary Data'!G9)</f>
        <v>1997.3413999800002</v>
      </c>
      <c r="Q29" s="45">
        <f>IF(ISBLANK('[3]Production Summary Data'!G21),"",'[3]Production Summary Data'!G21)</f>
        <v>1720.8144666365999</v>
      </c>
      <c r="R29" s="42">
        <f>IF(P29="","",IF(Q29="","",IF(P29=0,0,IF(Q29=0,0,(Q29-P29)/P29))))</f>
        <v>-0.1384475049414032</v>
      </c>
    </row>
    <row r="30" spans="1:18" ht="15" customHeight="1" x14ac:dyDescent="0.3">
      <c r="A30" s="47"/>
      <c r="B30" s="48" t="s">
        <v>4</v>
      </c>
      <c r="C30" s="49"/>
      <c r="D30" s="41">
        <f>IF(D29="","",D29+D27)</f>
        <v>24737.075709999997</v>
      </c>
      <c r="E30" s="41">
        <f>IF(E29="","",E29+E27)</f>
        <v>26107.016178999995</v>
      </c>
      <c r="F30" s="42">
        <f>IF(D30="","",IF(E30="","",IF(D30=0,0,IF(E30=0,0,(E30-D30)/D30))))</f>
        <v>5.5380049164267101E-2</v>
      </c>
      <c r="G30" s="43"/>
      <c r="H30" s="44">
        <f>IF(H29="","",H29+H27)</f>
        <v>109747.06400000001</v>
      </c>
      <c r="I30" s="45">
        <f>IF(I29="","",I29+I27)</f>
        <v>120092.56199999999</v>
      </c>
      <c r="J30" s="42">
        <f>IF(H30="","",IF(I30="","",IF(H30=0,0,IF(I30=0,0,(I30-H30)/H30))))</f>
        <v>9.4266740475170946E-2</v>
      </c>
      <c r="L30" s="46">
        <f>IF(L29="","",L29+L27)</f>
        <v>283299.30945621012</v>
      </c>
      <c r="M30" s="45">
        <f>IF(M29="","",M29+M27)</f>
        <v>263758.20810824982</v>
      </c>
      <c r="N30" s="42">
        <f>IF(L30="","",IF(M30="","",IF(L30=0,0,IF(M30=0,0,(M30-L30)/L30))))</f>
        <v>-6.8976876030757805E-2</v>
      </c>
      <c r="P30" s="44">
        <f>IF(P29="","",P29+P27)</f>
        <v>11361.21239995</v>
      </c>
      <c r="Q30" s="45">
        <f>IF(Q29="","",Q29+Q27)</f>
        <v>15982.976666456199</v>
      </c>
      <c r="R30" s="42">
        <f>IF(P30="","",IF(Q30="","",IF(P30=0,0,IF(Q30=0,0,(Q30-P30)/P30))))</f>
        <v>0.40680202990717257</v>
      </c>
    </row>
    <row r="31" spans="1:18" ht="15" customHeight="1" x14ac:dyDescent="0.3">
      <c r="A31" s="47"/>
      <c r="D31" s="40"/>
      <c r="E31" s="41"/>
      <c r="F31" s="42"/>
      <c r="G31" s="43"/>
      <c r="H31" s="44"/>
      <c r="I31" s="45"/>
      <c r="J31" s="42"/>
      <c r="L31" s="46"/>
      <c r="M31" s="45"/>
      <c r="N31" s="42"/>
      <c r="P31" s="44"/>
      <c r="Q31" s="45"/>
      <c r="R31" s="42"/>
    </row>
    <row r="32" spans="1:18" ht="15" customHeight="1" x14ac:dyDescent="0.3">
      <c r="A32" s="37" t="s">
        <v>11</v>
      </c>
      <c r="B32" s="38"/>
      <c r="C32" s="39"/>
      <c r="D32" s="40">
        <f>IF(ISBLANK('[3]Production Summary Data'!B10),"",'[3]Production Summary Data'!B10)</f>
        <v>2987.5521429999999</v>
      </c>
      <c r="E32" s="41">
        <f>IF(ISBLANK('[3]Production Summary Data'!B22),"",'[3]Production Summary Data'!B22)</f>
        <v>2343.4989999999998</v>
      </c>
      <c r="F32" s="42">
        <f>IF(D32="","",IF(E32="","",IF(D32=0,0,IF(E32=0,0,(E32-D32)/D32))))</f>
        <v>-0.21557887935414025</v>
      </c>
      <c r="G32" s="43"/>
      <c r="H32" s="44">
        <f>IF(ISBLANK('[3]Production Summary Data'!D10),"",'[3]Production Summary Data'!D10)</f>
        <v>12004.744000000002</v>
      </c>
      <c r="I32" s="45">
        <f>IF(ISBLANK('[3]Production Summary Data'!D22),"",'[3]Production Summary Data'!D22)</f>
        <v>9944.85395117187</v>
      </c>
      <c r="J32" s="42">
        <f>IF(H32="","",IF(I32="","",IF(H32=0,0,IF(I32=0,0,(I32-H32)/H32))))</f>
        <v>-0.17158966895321817</v>
      </c>
      <c r="L32" s="46">
        <f>IF(ISBLANK('[3]Production Summary Data'!F10),"",'[3]Production Summary Data'!F10)</f>
        <v>29234.872969480017</v>
      </c>
      <c r="M32" s="45">
        <f>IF(ISBLANK('[3]Production Summary Data'!F22),"",'[3]Production Summary Data'!F22)</f>
        <v>35651.822169957421</v>
      </c>
      <c r="N32" s="42">
        <f>IF(L32="","",IF(M32="","",IF(L32=0,0,IF(M32=0,0,(M32-L32)/L32))))</f>
        <v>0.21949639415832009</v>
      </c>
      <c r="P32" s="44">
        <f>IF(ISBLANK('[3]Production Summary Data'!G10),"",'[3]Production Summary Data'!G10)</f>
        <v>889.46399999000005</v>
      </c>
      <c r="Q32" s="45">
        <f>IF(ISBLANK('[3]Production Summary Data'!G22),"",'[3]Production Summary Data'!G22)</f>
        <v>1639.5298666466001</v>
      </c>
      <c r="R32" s="42">
        <f>IF(P32="","",IF(Q32="","",IF(P32=0,0,IF(Q32=0,0,(Q32-P32)/P32))))</f>
        <v>0.84327849880943218</v>
      </c>
    </row>
    <row r="33" spans="1:18" ht="15" customHeight="1" x14ac:dyDescent="0.3">
      <c r="A33" s="47"/>
      <c r="B33" s="48" t="s">
        <v>4</v>
      </c>
      <c r="C33" s="49"/>
      <c r="D33" s="41">
        <f>IF(D32="","",D32+D30)</f>
        <v>27724.627852999998</v>
      </c>
      <c r="E33" s="41">
        <f>IF(E32="","",E32+E30)</f>
        <v>28450.515178999995</v>
      </c>
      <c r="F33" s="42">
        <f>IF(D33="","",IF(E33="","",IF(D33=0,0,IF(E33=0,0,(E33-D33)/D33))))</f>
        <v>2.6182040381164225E-2</v>
      </c>
      <c r="G33" s="43"/>
      <c r="H33" s="44">
        <f>IF(H32="","",H32+H30)</f>
        <v>121751.80800000002</v>
      </c>
      <c r="I33" s="45">
        <f>IF(I32="","",I32+I30)</f>
        <v>130037.41595117186</v>
      </c>
      <c r="J33" s="42">
        <f>IF(H33="","",IF(I33="","",IF(H33=0,0,IF(I33=0,0,(I33-H33)/H33))))</f>
        <v>6.8053264154991772E-2</v>
      </c>
      <c r="L33" s="46">
        <f>IF(L32="","",L32+L30)</f>
        <v>312534.18242569012</v>
      </c>
      <c r="M33" s="45">
        <f>IF(M32="","",M32+M30)</f>
        <v>299410.03027820727</v>
      </c>
      <c r="N33" s="42">
        <f>IF(L33="","",IF(M33="","",IF(L33=0,0,IF(M33=0,0,(M33-L33)/L33))))</f>
        <v>-4.1992693553139004E-2</v>
      </c>
      <c r="P33" s="44">
        <f>IF(P32="","",P32+P30)</f>
        <v>12250.676399939999</v>
      </c>
      <c r="Q33" s="45">
        <f>IF(Q32="","",Q32+Q30)</f>
        <v>17622.506533102798</v>
      </c>
      <c r="R33" s="42">
        <f>IF(P33="","",IF(Q33="","",IF(P33=0,0,IF(Q33=0,0,(Q33-P33)/P33))))</f>
        <v>0.43849253361954033</v>
      </c>
    </row>
    <row r="34" spans="1:18" ht="15" customHeight="1" x14ac:dyDescent="0.3">
      <c r="A34" s="47"/>
      <c r="D34" s="40"/>
      <c r="E34" s="41"/>
      <c r="F34" s="42"/>
      <c r="G34" s="43"/>
      <c r="H34" s="44"/>
      <c r="I34" s="45"/>
      <c r="J34" s="42"/>
      <c r="L34" s="46"/>
      <c r="M34" s="45"/>
      <c r="N34" s="42"/>
      <c r="P34" s="44"/>
      <c r="Q34" s="45"/>
      <c r="R34" s="42"/>
    </row>
    <row r="35" spans="1:18" ht="15" customHeight="1" x14ac:dyDescent="0.3">
      <c r="A35" s="37" t="s">
        <v>12</v>
      </c>
      <c r="B35" s="38"/>
      <c r="C35" s="39"/>
      <c r="D35" s="40">
        <f>IF(ISBLANK('[3]Production Summary Data'!B11),"",'[3]Production Summary Data'!B11)</f>
        <v>1704.1881420000002</v>
      </c>
      <c r="E35" s="41">
        <f>IF(ISBLANK('[3]Production Summary Data'!B23),"",'[3]Production Summary Data'!B23)</f>
        <v>2469.2470350000003</v>
      </c>
      <c r="F35" s="42">
        <f>IF(D35="","",IF(E35="","",IF(D35=0,0,IF(E35=0,0,(E35-D35)/D35))))</f>
        <v>0.44892865649337443</v>
      </c>
      <c r="G35" s="43"/>
      <c r="H35" s="44">
        <f>IF(ISBLANK('[3]Production Summary Data'!D11),"",'[3]Production Summary Data'!D11)</f>
        <v>8730.3580000000002</v>
      </c>
      <c r="I35" s="45">
        <f>IF(ISBLANK('[3]Production Summary Data'!D23),"",'[3]Production Summary Data'!D23)</f>
        <v>9606.6519999999982</v>
      </c>
      <c r="J35" s="42">
        <f>IF(H35="","",IF(I35="","",IF(H35=0,0,IF(I35=0,0,(I35-H35)/H35))))</f>
        <v>0.10037320348146067</v>
      </c>
      <c r="L35" s="46">
        <f>IF(ISBLANK('[3]Production Summary Data'!F11),"",'[3]Production Summary Data'!F11)</f>
        <v>33600.800139349987</v>
      </c>
      <c r="M35" s="45">
        <f>IF(ISBLANK('[3]Production Summary Data'!F23),"",'[3]Production Summary Data'!F23)</f>
        <v>35145.607449930038</v>
      </c>
      <c r="N35" s="42">
        <f>IF(L35="","",IF(M35="","",IF(L35=0,0,IF(M35=0,0,(M35-L35)/L35))))</f>
        <v>4.5975313211988736E-2</v>
      </c>
      <c r="P35" s="44">
        <f>IF(ISBLANK('[3]Production Summary Data'!G11),"",'[3]Production Summary Data'!G11)</f>
        <v>1917.2865999799999</v>
      </c>
      <c r="Q35" s="45">
        <f>IF(ISBLANK('[3]Production Summary Data'!G23),"",'[3]Production Summary Data'!G23)</f>
        <v>1848.8596666665999</v>
      </c>
      <c r="R35" s="42">
        <f>IF(P35="","",IF(Q35="","",IF(P35=0,0,IF(Q35=0,0,(Q35-P35)/P35))))</f>
        <v>-3.5689465160875691E-2</v>
      </c>
    </row>
    <row r="36" spans="1:18" ht="15" customHeight="1" x14ac:dyDescent="0.3">
      <c r="A36" s="47"/>
      <c r="B36" s="48" t="s">
        <v>4</v>
      </c>
      <c r="C36" s="49"/>
      <c r="D36" s="41">
        <f>IF(D35="","",D35+D33)</f>
        <v>29428.815994999997</v>
      </c>
      <c r="E36" s="41">
        <f>IF(E35="","",E35+E33)</f>
        <v>30919.762213999995</v>
      </c>
      <c r="F36" s="42">
        <f>IF(D36="","",IF(E36="","",IF(D36=0,0,IF(E36=0,0,(E36-D36)/D36))))</f>
        <v>5.0662800000289235E-2</v>
      </c>
      <c r="G36" s="43"/>
      <c r="H36" s="44">
        <f>IF(H35="","",H35+H33)</f>
        <v>130482.16600000003</v>
      </c>
      <c r="I36" s="45">
        <f>IF(I35="","",I35+I33)</f>
        <v>139644.06795117186</v>
      </c>
      <c r="J36" s="42">
        <f>IF(H36="","",IF(I36="","",IF(H36=0,0,IF(I36=0,0,(I36-H36)/H36))))</f>
        <v>7.0215740832903051E-2</v>
      </c>
      <c r="L36" s="46">
        <f>IF(L35="","",L35+L33)</f>
        <v>346134.98256504012</v>
      </c>
      <c r="M36" s="45">
        <f>IF(M35="","",M35+M33)</f>
        <v>334555.63772813731</v>
      </c>
      <c r="N36" s="42">
        <f>IF(L36="","",IF(M36="","",IF(L36=0,0,IF(M36=0,0,(M36-L36)/L36))))</f>
        <v>-3.3453263669259437E-2</v>
      </c>
      <c r="P36" s="44">
        <f>IF(P35="","",P35+P33)</f>
        <v>14167.962999919999</v>
      </c>
      <c r="Q36" s="45">
        <f>IF(Q35="","",Q35+Q33)</f>
        <v>19471.3661997694</v>
      </c>
      <c r="R36" s="42">
        <f>IF(P36="","",IF(Q36="","",IF(P36=0,0,IF(Q36=0,0,(Q36-P36)/P36))))</f>
        <v>0.37432362011951525</v>
      </c>
    </row>
    <row r="37" spans="1:18" ht="15" customHeight="1" x14ac:dyDescent="0.3">
      <c r="A37" s="47"/>
      <c r="D37" s="40"/>
      <c r="E37" s="41"/>
      <c r="F37" s="42"/>
      <c r="G37" s="43"/>
      <c r="H37" s="44"/>
      <c r="I37" s="45"/>
      <c r="J37" s="42"/>
      <c r="L37" s="46"/>
      <c r="M37" s="45"/>
      <c r="N37" s="42"/>
      <c r="P37" s="44"/>
      <c r="Q37" s="45"/>
      <c r="R37" s="42"/>
    </row>
    <row r="38" spans="1:18" ht="15" customHeight="1" x14ac:dyDescent="0.3">
      <c r="A38" s="37" t="s">
        <v>13</v>
      </c>
      <c r="B38" s="38"/>
      <c r="C38" s="39"/>
      <c r="D38" s="40">
        <f>IF(ISBLANK('[3]Production Summary Data'!B12),"",'[3]Production Summary Data'!B12)</f>
        <v>1785.1175720000008</v>
      </c>
      <c r="E38" s="41">
        <f>IF(ISBLANK('[3]Production Summary Data'!B24),"",'[3]Production Summary Data'!B24)</f>
        <v>2546.7427149999999</v>
      </c>
      <c r="F38" s="42">
        <f>IF(D38="","",IF(E38="","",IF(D38=0,0,IF(E38=0,0,(E38-D38)/D38))))</f>
        <v>0.42665265019305898</v>
      </c>
      <c r="G38" s="43"/>
      <c r="H38" s="44">
        <f>IF(ISBLANK('[3]Production Summary Data'!D12),"",'[3]Production Summary Data'!D12)</f>
        <v>9887.9880000000012</v>
      </c>
      <c r="I38" s="45">
        <f>IF(ISBLANK('[3]Production Summary Data'!D24),"",'[3]Production Summary Data'!D24)</f>
        <v>8667.7693330000002</v>
      </c>
      <c r="J38" s="42">
        <f>IF(H38="","",IF(I38="","",IF(H38=0,0,IF(I38=0,0,(I38-H38)/H38))))</f>
        <v>-0.123404141166029</v>
      </c>
      <c r="L38" s="46">
        <f>IF(ISBLANK('[3]Production Summary Data'!F12),"",'[3]Production Summary Data'!F12)</f>
        <v>38234.002418960023</v>
      </c>
      <c r="M38" s="45">
        <f>IF(ISBLANK('[3]Production Summary Data'!F24),"",'[3]Production Summary Data'!F24)</f>
        <v>37464.397778900049</v>
      </c>
      <c r="N38" s="42">
        <f>IF(L38="","",IF(M38="","",IF(L38=0,0,IF(M38=0,0,(M38-L38)/L38))))</f>
        <v>-2.0128801364471614E-2</v>
      </c>
      <c r="P38" s="44">
        <f>IF(ISBLANK('[3]Production Summary Data'!G12),"",'[3]Production Summary Data'!G12)</f>
        <v>1570.6239999899999</v>
      </c>
      <c r="Q38" s="45">
        <f>IF(ISBLANK('[3]Production Summary Data'!G24),"",'[3]Production Summary Data'!G24)</f>
        <v>2874.9960666565999</v>
      </c>
      <c r="R38" s="42">
        <f>IF(P38="","",IF(Q38="","",IF(P38=0,0,IF(Q38=0,0,(Q38-P38)/P38))))</f>
        <v>0.83048015736096281</v>
      </c>
    </row>
    <row r="39" spans="1:18" ht="15" customHeight="1" x14ac:dyDescent="0.3">
      <c r="A39" s="47"/>
      <c r="B39" s="48" t="s">
        <v>4</v>
      </c>
      <c r="C39" s="49"/>
      <c r="D39" s="41">
        <f>IF(D38="","",D38+D36)</f>
        <v>31213.933566999996</v>
      </c>
      <c r="E39" s="41">
        <f>IF(E38="","",E38+E36)</f>
        <v>33466.504928999995</v>
      </c>
      <c r="F39" s="42">
        <f>IF(D39="","",IF(E39="","",IF(D39=0,0,IF(E39=0,0,(E39-D39)/D39))))</f>
        <v>7.2165571736253806E-2</v>
      </c>
      <c r="G39" s="43"/>
      <c r="H39" s="44">
        <f>IF(H38="","",H38+H36)</f>
        <v>140370.15400000004</v>
      </c>
      <c r="I39" s="45">
        <f>IF(I38="","",I38+I36)</f>
        <v>148311.83728417187</v>
      </c>
      <c r="J39" s="42">
        <f>IF(H39="","",IF(I39="","",IF(H39=0,0,IF(I39=0,0,(I39-H39)/H39))))</f>
        <v>5.6576722742441569E-2</v>
      </c>
      <c r="L39" s="46">
        <f>IF(L38="","",L38+L36)</f>
        <v>384368.98498400016</v>
      </c>
      <c r="M39" s="45">
        <f>IF(M38="","",M38+M36)</f>
        <v>372020.03550703736</v>
      </c>
      <c r="N39" s="42">
        <f>IF(L39="","",IF(M39="","",IF(L39=0,0,IF(M39=0,0,(M39-L39)/L39))))</f>
        <v>-3.2127850995773845E-2</v>
      </c>
      <c r="P39" s="44">
        <f>IF(P38="","",P38+P36)</f>
        <v>15738.58699991</v>
      </c>
      <c r="Q39" s="45">
        <f>IF(Q38="","",Q38+Q36)</f>
        <v>22346.362266426</v>
      </c>
      <c r="R39" s="42">
        <f>IF(P39="","",IF(Q39="","",IF(P39=0,0,IF(Q39=0,0,(Q39-P39)/P39))))</f>
        <v>0.4198455214914647</v>
      </c>
    </row>
    <row r="40" spans="1:18" ht="15" customHeight="1" x14ac:dyDescent="0.3">
      <c r="A40" s="47"/>
      <c r="D40" s="40"/>
      <c r="E40" s="41"/>
      <c r="F40" s="42"/>
      <c r="G40" s="43"/>
      <c r="H40" s="44"/>
      <c r="I40" s="45"/>
      <c r="J40" s="42"/>
      <c r="L40" s="46"/>
      <c r="M40" s="45"/>
      <c r="N40" s="42"/>
      <c r="P40" s="44"/>
      <c r="Q40" s="45"/>
      <c r="R40" s="42"/>
    </row>
    <row r="41" spans="1:18" ht="15" customHeight="1" x14ac:dyDescent="0.3">
      <c r="A41" s="37" t="s">
        <v>14</v>
      </c>
      <c r="B41" s="38"/>
      <c r="C41" s="39"/>
      <c r="D41" s="40">
        <f>IF(ISBLANK('[3]Production Summary Data'!B13),"",'[3]Production Summary Data'!B13)</f>
        <v>3360.4734279999998</v>
      </c>
      <c r="E41" s="41">
        <f>IF(ISBLANK('[3]Production Summary Data'!B25),"",'[3]Production Summary Data'!B25)</f>
        <v>3351.6798560000002</v>
      </c>
      <c r="F41" s="42">
        <f>IF(D41="","",IF(E41="","",IF(D41=0,0,IF(E41=0,0,(E41-D41)/D41))))</f>
        <v>-2.616765818390392E-3</v>
      </c>
      <c r="G41" s="43"/>
      <c r="H41" s="44">
        <f>IF(ISBLANK('[3]Production Summary Data'!D13),"",'[3]Production Summary Data'!D13)</f>
        <v>12337.955</v>
      </c>
      <c r="I41" s="45">
        <f>IF(ISBLANK('[3]Production Summary Data'!D25),"",'[3]Production Summary Data'!D25)</f>
        <v>10808.601333000001</v>
      </c>
      <c r="J41" s="42">
        <f>IF(H41="","",IF(I41="","",IF(H41=0,0,IF(I41=0,0,(I41-H41)/H41))))</f>
        <v>-0.12395519897746421</v>
      </c>
      <c r="L41" s="46">
        <f>IF(ISBLANK('[3]Production Summary Data'!F13),"",'[3]Production Summary Data'!F13)</f>
        <v>34843.066908139917</v>
      </c>
      <c r="M41" s="45">
        <f>IF(ISBLANK('[3]Production Summary Data'!F25),"",'[3]Production Summary Data'!F25)</f>
        <v>33264.176947820037</v>
      </c>
      <c r="N41" s="42">
        <f>IF(L41="","",IF(M41="","",IF(L41=0,0,IF(M41=0,0,(M41-L41)/L41))))</f>
        <v>-4.5314322200237366E-2</v>
      </c>
      <c r="P41" s="44">
        <f>IF(ISBLANK('[3]Production Summary Data'!G13),"",'[3]Production Summary Data'!G13)</f>
        <v>2860.0063999899999</v>
      </c>
      <c r="Q41" s="45">
        <f>IF(ISBLANK('[3]Production Summary Data'!G25),"",'[3]Production Summary Data'!G25)</f>
        <v>2552.3728666266002</v>
      </c>
      <c r="R41" s="42">
        <f>IF(P41="","",IF(Q41="","",IF(P41=0,0,IF(Q41=0,0,(Q41-P41)/P41))))</f>
        <v>-0.10756393180255658</v>
      </c>
    </row>
    <row r="42" spans="1:18" ht="15" customHeight="1" x14ac:dyDescent="0.3">
      <c r="A42" s="47"/>
      <c r="B42" s="48" t="s">
        <v>4</v>
      </c>
      <c r="C42" s="49"/>
      <c r="D42" s="41">
        <f>IF(D41="","",D41+D39)</f>
        <v>34574.406994999998</v>
      </c>
      <c r="E42" s="41">
        <f>IF(E41="","",E41+E39)</f>
        <v>36818.184784999998</v>
      </c>
      <c r="F42" s="42">
        <f>IF(D42="","",IF(E42="","",IF(D42=0,0,IF(E42=0,0,(E42-D42)/D42))))</f>
        <v>6.4897072285997143E-2</v>
      </c>
      <c r="G42" s="43"/>
      <c r="H42" s="44">
        <f>IF(H41="","",H41+H39)</f>
        <v>152708.10900000003</v>
      </c>
      <c r="I42" s="45">
        <f>IF(I41="","",I41+I39)</f>
        <v>159120.43861717187</v>
      </c>
      <c r="J42" s="42">
        <f>IF(H42="","",IF(I42="","",IF(H42=0,0,IF(I42=0,0,(I42-H42)/H42))))</f>
        <v>4.199076040665161E-2</v>
      </c>
      <c r="L42" s="46">
        <f>IF(L41="","",L41+L39)</f>
        <v>419212.05189214007</v>
      </c>
      <c r="M42" s="45">
        <f>IF(M41="","",M41+M39)</f>
        <v>405284.21245485742</v>
      </c>
      <c r="N42" s="42">
        <f>IF(L42="","",IF(M42="","",IF(L42=0,0,IF(M42=0,0,(M42-L42)/L42))))</f>
        <v>-3.32238526407303E-2</v>
      </c>
      <c r="P42" s="44">
        <f>IF(P41="","",P41+P39)</f>
        <v>18598.593399900001</v>
      </c>
      <c r="Q42" s="45">
        <f>IF(Q41="","",Q41+Q39)</f>
        <v>24898.7351330526</v>
      </c>
      <c r="R42" s="42">
        <f>IF(P42="","",IF(Q42="","",IF(P42=0,0,IF(Q42=0,0,(Q42-P42)/P42))))</f>
        <v>0.33874291446075017</v>
      </c>
    </row>
    <row r="43" spans="1:18" ht="15" customHeight="1" x14ac:dyDescent="0.3">
      <c r="A43" s="47"/>
      <c r="D43" s="40"/>
      <c r="E43" s="41"/>
      <c r="F43" s="42"/>
      <c r="G43" s="43"/>
      <c r="H43" s="44"/>
      <c r="I43" s="45"/>
      <c r="J43" s="42"/>
      <c r="L43" s="46"/>
      <c r="M43" s="45"/>
      <c r="N43" s="42"/>
      <c r="P43" s="44"/>
      <c r="Q43" s="45"/>
      <c r="R43" s="42"/>
    </row>
    <row r="44" spans="1:18" ht="15" customHeight="1" x14ac:dyDescent="0.3">
      <c r="A44" s="37" t="s">
        <v>15</v>
      </c>
      <c r="B44" s="38"/>
      <c r="C44" s="39"/>
      <c r="D44" s="40">
        <f>IF(ISBLANK('[3]Production Summary Data'!B14),"",'[3]Production Summary Data'!B14)</f>
        <v>2445.058</v>
      </c>
      <c r="E44" s="41">
        <f>IF(ISBLANK('[3]Production Summary Data'!B26),"",'[3]Production Summary Data'!B26)</f>
        <v>3810.7262860000001</v>
      </c>
      <c r="F44" s="42">
        <f>IF(D44="","",IF(E44="","",IF(D44=0,0,IF(E44=0,0,(E44-D44)/D44))))</f>
        <v>0.55854228652244653</v>
      </c>
      <c r="G44" s="43"/>
      <c r="H44" s="44">
        <f>IF(ISBLANK('[3]Production Summary Data'!D14),"",'[3]Production Summary Data'!D14)</f>
        <v>11329.364000000001</v>
      </c>
      <c r="I44" s="45">
        <f>IF(ISBLANK('[3]Production Summary Data'!D26),"",'[3]Production Summary Data'!D26)</f>
        <v>11593.602332999997</v>
      </c>
      <c r="J44" s="42">
        <f>IF(H44="","",IF(I44="","",IF(H44=0,0,IF(I44=0,0,(I44-H44)/H44))))</f>
        <v>2.3323315677737572E-2</v>
      </c>
      <c r="L44" s="46">
        <f>IF(ISBLANK('[3]Production Summary Data'!F14),"",'[3]Production Summary Data'!F14)</f>
        <v>28899.90151213999</v>
      </c>
      <c r="M44" s="45">
        <f>IF(ISBLANK('[3]Production Summary Data'!F26),"",'[3]Production Summary Data'!F26)</f>
        <v>24784.214183720029</v>
      </c>
      <c r="N44" s="42">
        <f>IF(L44="","",IF(M44="","",IF(L44=0,0,IF(M44=0,0,(M44-L44)/L44))))</f>
        <v>-0.14241181156590044</v>
      </c>
      <c r="P44" s="44">
        <f>IF(ISBLANK('[3]Production Summary Data'!G14),"",'[3]Production Summary Data'!G14)</f>
        <v>2613.8106999800002</v>
      </c>
      <c r="Q44" s="45">
        <f>IF(ISBLANK('[3]Production Summary Data'!G26),"",'[3]Production Summary Data'!G26)</f>
        <v>2827.4706666465995</v>
      </c>
      <c r="R44" s="42">
        <f>IF(P44="","",IF(Q44="","",IF(P44=0,0,IF(Q44=0,0,(Q44-P44)/P44))))</f>
        <v>8.1742708708107334E-2</v>
      </c>
    </row>
    <row r="45" spans="1:18" ht="15" customHeight="1" x14ac:dyDescent="0.3">
      <c r="A45" s="47"/>
      <c r="B45" s="48" t="s">
        <v>4</v>
      </c>
      <c r="C45" s="49"/>
      <c r="D45" s="41">
        <f>IF(D44="","",D44+D42)</f>
        <v>37019.464994999995</v>
      </c>
      <c r="E45" s="41">
        <f>IF(E44="","",E44+E42)</f>
        <v>40628.911070999995</v>
      </c>
      <c r="F45" s="42">
        <f>IF(D45="","",IF(E45="","",IF(D45=0,0,IF(E45=0,0,(E45-D45)/D45))))</f>
        <v>9.750130307089816E-2</v>
      </c>
      <c r="G45" s="43"/>
      <c r="H45" s="44">
        <f>IF(H44="","",H44+H42)</f>
        <v>164037.47300000003</v>
      </c>
      <c r="I45" s="45">
        <f>IF(I44="","",I44+I42)</f>
        <v>170714.04095017185</v>
      </c>
      <c r="J45" s="42">
        <f>IF(H45="","",IF(I45="","",IF(H45=0,0,IF(I45=0,0,(I45-H45)/H45))))</f>
        <v>4.0701480143941406E-2</v>
      </c>
      <c r="L45" s="46">
        <f>IF(L44="","",L44+L42)</f>
        <v>448111.95340428007</v>
      </c>
      <c r="M45" s="45">
        <f>IF(M44="","",M44+M42)</f>
        <v>430068.42663857742</v>
      </c>
      <c r="N45" s="42">
        <f>IF(L45="","",IF(M45="","",IF(L45=0,0,IF(M45=0,0,(M45-L45)/L45))))</f>
        <v>-4.0265667158903111E-2</v>
      </c>
      <c r="P45" s="44">
        <f>IF(P44="","",P44+P42)</f>
        <v>21212.404099880001</v>
      </c>
      <c r="Q45" s="45">
        <f>IF(Q44="","",Q44+Q42)</f>
        <v>27726.205799699201</v>
      </c>
      <c r="R45" s="42">
        <f>IF(P45="","",IF(Q45="","",IF(P45=0,0,IF(Q45=0,0,(Q45-P45)/P45))))</f>
        <v>0.30707512779544155</v>
      </c>
    </row>
    <row r="46" spans="1:18" x14ac:dyDescent="0.3">
      <c r="D46" s="44"/>
      <c r="E46" s="45"/>
      <c r="F46" s="50"/>
      <c r="H46" s="44"/>
      <c r="I46" s="45"/>
      <c r="J46" s="50"/>
      <c r="L46" s="46"/>
      <c r="M46" s="45"/>
      <c r="N46" s="50"/>
      <c r="P46" s="44"/>
      <c r="Q46" s="45"/>
      <c r="R46" s="50"/>
    </row>
    <row r="47" spans="1:18" s="59" customFormat="1" ht="24" customHeight="1" x14ac:dyDescent="0.3">
      <c r="A47" s="51" t="s">
        <v>16</v>
      </c>
      <c r="B47" s="52"/>
      <c r="C47" s="53"/>
      <c r="D47" s="54">
        <f>D45</f>
        <v>37019.464994999995</v>
      </c>
      <c r="E47" s="55">
        <f>E45</f>
        <v>40628.911070999995</v>
      </c>
      <c r="F47" s="56">
        <f>IF(D47="","",IF(E47="","",IF(D47=0,0,IF(E47=0,0,(E47-D47)/D47))))</f>
        <v>9.750130307089816E-2</v>
      </c>
      <c r="G47" s="57"/>
      <c r="H47" s="54">
        <f>H45</f>
        <v>164037.47300000003</v>
      </c>
      <c r="I47" s="55">
        <f>I45</f>
        <v>170714.04095017185</v>
      </c>
      <c r="J47" s="56">
        <f>IF(H47="","",IF(I47="","",IF(H47=0,0,IF(I47=0,0,(I47-H47)/H47))))</f>
        <v>4.0701480143941406E-2</v>
      </c>
      <c r="K47" s="57"/>
      <c r="L47" s="58">
        <f>L45</f>
        <v>448111.95340428007</v>
      </c>
      <c r="M47" s="55">
        <f>M45</f>
        <v>430068.42663857742</v>
      </c>
      <c r="N47" s="56">
        <f>IF(L47="","",IF(M47="","",IF(L47=0,0,IF(M47=0,0,(M47-L47)/L47))))</f>
        <v>-4.0265667158903111E-2</v>
      </c>
      <c r="O47" s="57"/>
      <c r="P47" s="54">
        <f>P45</f>
        <v>21212.404099880001</v>
      </c>
      <c r="Q47" s="55">
        <f>Q45</f>
        <v>27726.205799699201</v>
      </c>
      <c r="R47" s="56">
        <f>IF(P47="","",IF(Q47="","",IF(P47=0,0,IF(Q47=0,0,(Q47-P47)/P47))))</f>
        <v>0.30707512779544155</v>
      </c>
    </row>
    <row r="48" spans="1:18" x14ac:dyDescent="0.3">
      <c r="A48" s="60" t="s">
        <v>17</v>
      </c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2"/>
    </row>
    <row r="49" spans="1:18" x14ac:dyDescent="0.3">
      <c r="A49" s="63" t="s">
        <v>18</v>
      </c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2"/>
    </row>
    <row r="50" spans="1:18" x14ac:dyDescent="0.3">
      <c r="A50" s="65" t="s">
        <v>21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</row>
    <row r="51" spans="1:18" x14ac:dyDescent="0.3">
      <c r="A51" s="65" t="s">
        <v>19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</row>
    <row r="52" spans="1:18" x14ac:dyDescent="0.3">
      <c r="A52" s="66" t="s">
        <v>20</v>
      </c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</row>
  </sheetData>
  <mergeCells count="4">
    <mergeCell ref="H4:J4"/>
    <mergeCell ref="A50:R50"/>
    <mergeCell ref="A51:R51"/>
    <mergeCell ref="A52:R52"/>
  </mergeCells>
  <pageMargins left="0.51181102362204722" right="0.51181102362204722" top="0.51181102362204722" bottom="0.74803149606299213" header="0.51181102362204722" footer="0.51181102362204722"/>
  <pageSetup paperSize="9" scale="63" orientation="landscape" r:id="rId1"/>
  <headerFooter alignWithMargins="0">
    <oddFooter>&amp;L&amp;8
&amp;R&amp;8Date Issued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Prod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Fischer</dc:creator>
  <cp:lastModifiedBy>Vanessa Fischer</cp:lastModifiedBy>
  <dcterms:created xsi:type="dcterms:W3CDTF">2025-09-11T01:29:03Z</dcterms:created>
  <dcterms:modified xsi:type="dcterms:W3CDTF">2025-10-02T02:21:41Z</dcterms:modified>
</cp:coreProperties>
</file>